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fl/Documents/Moji dokumenti/NADOMESTILA/Pripomočki - refundacija/"/>
    </mc:Choice>
  </mc:AlternateContent>
  <xr:revisionPtr revIDLastSave="0" documentId="8_{E4B35C6D-43FE-4C7A-91FC-6204DD0341D7}" xr6:coauthVersionLast="47" xr6:coauthVersionMax="47" xr10:uidLastSave="{00000000-0000-0000-0000-000000000000}"/>
  <bookViews>
    <workbookView xWindow="16335" yWindow="2940" windowWidth="18960" windowHeight="15375" tabRatio="725"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3" i="38" l="1"/>
  <c r="H20" i="38"/>
  <c r="D14" i="38"/>
  <c r="E13" i="38"/>
  <c r="D12" i="38"/>
  <c r="H3" i="38"/>
  <c r="D24" i="38" s="1"/>
  <c r="D33" i="37"/>
  <c r="H20" i="37"/>
  <c r="D14" i="37"/>
  <c r="E13" i="37"/>
  <c r="D12" i="37"/>
  <c r="H3" i="37"/>
  <c r="D24" i="37" s="1"/>
  <c r="D33" i="36"/>
  <c r="H20" i="36"/>
  <c r="D14" i="36"/>
  <c r="E13" i="36"/>
  <c r="D12" i="36"/>
  <c r="H3" i="36"/>
  <c r="D27" i="36" s="1"/>
  <c r="D33" i="35"/>
  <c r="H20" i="35"/>
  <c r="D14" i="35"/>
  <c r="H21" i="35" s="1"/>
  <c r="E13" i="35"/>
  <c r="D12" i="35"/>
  <c r="H3" i="35"/>
  <c r="D27" i="35" s="1"/>
  <c r="D33" i="34"/>
  <c r="H20" i="34"/>
  <c r="D14" i="34"/>
  <c r="E13" i="34"/>
  <c r="D12" i="34"/>
  <c r="H3" i="34"/>
  <c r="D24" i="34" s="1"/>
  <c r="D33" i="33"/>
  <c r="H20" i="33"/>
  <c r="D14" i="33"/>
  <c r="H21" i="33" s="1"/>
  <c r="E13" i="33"/>
  <c r="D12" i="33"/>
  <c r="H3" i="33"/>
  <c r="D24" i="33" s="1"/>
  <c r="D33" i="32"/>
  <c r="H20" i="32"/>
  <c r="D14" i="32"/>
  <c r="E13" i="32"/>
  <c r="D12" i="32"/>
  <c r="H3" i="32"/>
  <c r="D24" i="32" s="1"/>
  <c r="N25" i="17"/>
  <c r="N23" i="17"/>
  <c r="N21" i="17"/>
  <c r="N19" i="17"/>
  <c r="N17" i="17"/>
  <c r="N15" i="17"/>
  <c r="N13" i="17"/>
  <c r="J11" i="17"/>
  <c r="H21" i="32" l="1"/>
  <c r="D31" i="32" s="1"/>
  <c r="H21" i="34"/>
  <c r="H21" i="37"/>
  <c r="H22" i="37" s="1"/>
  <c r="H25" i="37" s="1"/>
  <c r="H21" i="36"/>
  <c r="D31" i="36" s="1"/>
  <c r="H21" i="38"/>
  <c r="D31" i="38" s="1"/>
  <c r="D27" i="37"/>
  <c r="D37" i="37" s="1"/>
  <c r="D35" i="38"/>
  <c r="D23" i="38"/>
  <c r="D27" i="38"/>
  <c r="D35" i="37"/>
  <c r="D23" i="37"/>
  <c r="D31" i="37"/>
  <c r="D37" i="36"/>
  <c r="D26" i="36"/>
  <c r="D24" i="36"/>
  <c r="D31" i="35"/>
  <c r="H22" i="35"/>
  <c r="H25" i="35" s="1"/>
  <c r="D37" i="35"/>
  <c r="D26" i="35"/>
  <c r="D24" i="35"/>
  <c r="D31" i="34"/>
  <c r="D35" i="34"/>
  <c r="D23" i="34"/>
  <c r="D27" i="34"/>
  <c r="D23" i="33"/>
  <c r="D35" i="33"/>
  <c r="D31" i="33"/>
  <c r="D27" i="33"/>
  <c r="D35" i="32"/>
  <c r="D23" i="32"/>
  <c r="D27" i="32"/>
  <c r="H22" i="36" l="1"/>
  <c r="H25" i="36" s="1"/>
  <c r="I21" i="17" s="1"/>
  <c r="D26" i="37"/>
  <c r="D37" i="38"/>
  <c r="D26" i="38"/>
  <c r="H22" i="38"/>
  <c r="H25" i="38" s="1"/>
  <c r="G18" i="37"/>
  <c r="G17" i="37"/>
  <c r="H11" i="37"/>
  <c r="G16" i="37"/>
  <c r="G15" i="37"/>
  <c r="H12" i="37"/>
  <c r="G14" i="37" s="1"/>
  <c r="G19" i="37"/>
  <c r="D23" i="36"/>
  <c r="D35" i="36"/>
  <c r="G16" i="35"/>
  <c r="G17" i="35"/>
  <c r="G15" i="35"/>
  <c r="G18" i="35"/>
  <c r="G19" i="35"/>
  <c r="H12" i="35"/>
  <c r="G14" i="35" s="1"/>
  <c r="H11" i="35"/>
  <c r="D23" i="35"/>
  <c r="D35" i="35"/>
  <c r="D37" i="34"/>
  <c r="D26" i="34"/>
  <c r="H22" i="34"/>
  <c r="H25" i="34" s="1"/>
  <c r="I17" i="17" s="1"/>
  <c r="D26" i="33"/>
  <c r="D37" i="33"/>
  <c r="H22" i="33"/>
  <c r="H25" i="33" s="1"/>
  <c r="D37" i="32"/>
  <c r="D26" i="32"/>
  <c r="H22" i="32"/>
  <c r="H25" i="32" s="1"/>
  <c r="I19" i="17"/>
  <c r="I23" i="17"/>
  <c r="H12" i="36" l="1"/>
  <c r="G14" i="36" s="1"/>
  <c r="G19" i="36"/>
  <c r="G15" i="36"/>
  <c r="G16" i="36"/>
  <c r="G17" i="36"/>
  <c r="H11" i="36"/>
  <c r="G18" i="36"/>
  <c r="H28" i="37"/>
  <c r="H29" i="37" s="1"/>
  <c r="H31" i="37" s="1"/>
  <c r="G18" i="38"/>
  <c r="G17" i="38"/>
  <c r="G16" i="38"/>
  <c r="G15" i="38"/>
  <c r="G19" i="38"/>
  <c r="H12" i="38"/>
  <c r="G14" i="38" s="1"/>
  <c r="H11" i="38"/>
  <c r="I25" i="17"/>
  <c r="H28" i="35"/>
  <c r="H29" i="35" s="1"/>
  <c r="H31" i="35" s="1"/>
  <c r="G18" i="34"/>
  <c r="G17" i="34"/>
  <c r="H11" i="34"/>
  <c r="G16" i="34"/>
  <c r="G15" i="34"/>
  <c r="H12" i="34"/>
  <c r="G14" i="34" s="1"/>
  <c r="G19" i="34"/>
  <c r="G16" i="33"/>
  <c r="G15" i="33"/>
  <c r="H11" i="33"/>
  <c r="G19" i="33"/>
  <c r="H12" i="33"/>
  <c r="G14" i="33" s="1"/>
  <c r="G18" i="33"/>
  <c r="G17" i="33"/>
  <c r="I15" i="17"/>
  <c r="G18" i="32"/>
  <c r="G17" i="32"/>
  <c r="H11" i="32"/>
  <c r="G16" i="32"/>
  <c r="G15" i="32"/>
  <c r="G19" i="32"/>
  <c r="H12" i="32"/>
  <c r="G14" i="32" s="1"/>
  <c r="I13" i="17"/>
  <c r="H28" i="36" l="1"/>
  <c r="H29" i="36" s="1"/>
  <c r="H31" i="36" s="1"/>
  <c r="H28" i="33"/>
  <c r="H29" i="33" s="1"/>
  <c r="H31" i="33" s="1"/>
  <c r="O15" i="17" s="1"/>
  <c r="H28" i="38"/>
  <c r="H29" i="38" s="1"/>
  <c r="H31" i="38" s="1"/>
  <c r="H28" i="34"/>
  <c r="H29" i="34" s="1"/>
  <c r="H31" i="34" s="1"/>
  <c r="O17" i="17" s="1"/>
  <c r="H28" i="32"/>
  <c r="H29" i="32" s="1"/>
  <c r="H31" i="32" s="1"/>
  <c r="O13" i="17" s="1"/>
  <c r="H23" i="17"/>
  <c r="H19" i="17"/>
  <c r="H17" i="17"/>
  <c r="H15" i="17"/>
  <c r="H13" i="17"/>
  <c r="H25" i="17"/>
  <c r="H21" i="17"/>
  <c r="H3" i="16"/>
  <c r="D12" i="16"/>
  <c r="L21" i="17" l="1"/>
  <c r="M15" i="17"/>
  <c r="L15" i="17"/>
  <c r="L13" i="17"/>
  <c r="M13" i="17"/>
  <c r="D24" i="16"/>
  <c r="D27" i="16"/>
  <c r="D37" i="16" s="1"/>
  <c r="L23" i="17"/>
  <c r="L19" i="17"/>
  <c r="L17" i="17"/>
  <c r="M17" i="17"/>
  <c r="L25" i="17"/>
  <c r="O19" i="17"/>
  <c r="M19" i="17"/>
  <c r="O21" i="17"/>
  <c r="M21" i="17"/>
  <c r="O23" i="17"/>
  <c r="M23" i="17"/>
  <c r="D23" i="16"/>
  <c r="D35" i="16"/>
  <c r="H11" i="17"/>
  <c r="D26" i="16" l="1"/>
  <c r="O25" i="17"/>
  <c r="M25" i="17"/>
  <c r="H20" i="16"/>
  <c r="D33" i="16" l="1"/>
  <c r="E13" i="16" l="1"/>
  <c r="D14" i="16" l="1"/>
  <c r="C26" i="17" l="1"/>
  <c r="N11" i="17" l="1"/>
  <c r="K25" i="17"/>
  <c r="K23" i="17"/>
  <c r="K21" i="17"/>
  <c r="K19" i="17"/>
  <c r="K17" i="17"/>
  <c r="K15" i="17"/>
  <c r="K13" i="17"/>
  <c r="K11" i="17"/>
  <c r="J25" i="17"/>
  <c r="J23" i="17"/>
  <c r="J21" i="17"/>
  <c r="J19" i="17"/>
  <c r="J17" i="17"/>
  <c r="J15" i="17"/>
  <c r="J13"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H21" i="16" l="1"/>
  <c r="H22" i="16" s="1"/>
  <c r="D31" i="16" l="1"/>
  <c r="H25" i="16" l="1"/>
  <c r="G18" i="16" l="1"/>
  <c r="G19" i="16"/>
  <c r="G16" i="16"/>
  <c r="G15" i="16"/>
  <c r="H11" i="16"/>
  <c r="H12" i="16"/>
  <c r="G14" i="16" s="1"/>
  <c r="I11" i="17"/>
  <c r="I27" i="17" s="1"/>
  <c r="G17" i="16"/>
  <c r="H28" i="16" l="1"/>
  <c r="H29" i="16" s="1"/>
  <c r="M11" i="17" s="1"/>
  <c r="M27" i="17" l="1"/>
  <c r="H31" i="16"/>
  <c r="O11" i="17" s="1"/>
  <c r="O27" i="17" s="1"/>
  <c r="L11" i="17"/>
  <c r="L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00000000-0006-0000-0300-000001000000}">
      <text>
        <r>
          <rPr>
            <b/>
            <sz val="10"/>
            <color indexed="17"/>
            <rFont val="Tahoma"/>
            <family val="2"/>
            <charset val="238"/>
          </rPr>
          <t>število ur delovne obveznosti delavca v ostalih dneh tedna z delovno soboto</t>
        </r>
      </text>
    </comment>
    <comment ref="H7" authorId="1" shapeId="0" xr:uid="{00000000-0006-0000-0300-000002000000}">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0000000-0006-0000-0300-00000300000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0000000-0006-0000-0300-00000400000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0000000-0006-0000-0300-00000500000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0000000-0006-0000-0300-00000600000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00000000-0006-0000-0300-0000070000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0000000-0006-0000-0300-000008000000}">
      <text>
        <r>
          <rPr>
            <b/>
            <sz val="10"/>
            <color indexed="17"/>
            <rFont val="Tahoma"/>
            <family val="2"/>
            <charset val="238"/>
          </rPr>
          <t>vpišite v obliki
1,0000</t>
        </r>
        <r>
          <rPr>
            <sz val="8"/>
            <color indexed="81"/>
            <rFont val="Tahoma"/>
            <family val="2"/>
            <charset val="238"/>
          </rPr>
          <t xml:space="preserve">
</t>
        </r>
      </text>
    </comment>
    <comment ref="D17" authorId="2" shapeId="0" xr:uid="{00000000-0006-0000-0300-0000090000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0000000-0006-0000-0300-00000A000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0000000-0006-0000-0300-00000B00000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0000000-0006-0000-0300-00000C000000}">
      <text>
        <r>
          <rPr>
            <b/>
            <sz val="10"/>
            <color indexed="17"/>
            <rFont val="Tahoma"/>
            <family val="2"/>
            <charset val="238"/>
          </rPr>
          <t>znesek urne osnove za delo, ki bi jo delavec imel, če bi delal v mesecu zadržanosti</t>
        </r>
      </text>
    </comment>
    <comment ref="D23" authorId="0" shapeId="0" xr:uid="{0B3F2F70-726F-4A8C-B4C3-D3B1CC8F6813}">
      <text>
        <r>
          <rPr>
            <b/>
            <sz val="10"/>
            <color indexed="17"/>
            <rFont val="Tahoma"/>
            <family val="2"/>
            <charset val="238"/>
          </rPr>
          <t xml:space="preserve">spodnji limit preračunan na število ur zadržanosti
</t>
        </r>
      </text>
    </comment>
    <comment ref="D26" authorId="0" shapeId="0" xr:uid="{54DF49B8-966B-4E53-B3C0-771DF5E37B35}">
      <text>
        <r>
          <rPr>
            <b/>
            <sz val="10"/>
            <color indexed="17"/>
            <rFont val="Tahoma"/>
            <family val="2"/>
            <charset val="238"/>
          </rPr>
          <t xml:space="preserve">spodnji limit preračunan na število ur zadržanosti
</t>
        </r>
      </text>
    </comment>
    <comment ref="B39" authorId="2" shapeId="0" xr:uid="{00000000-0006-0000-0300-00000D0000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47F72F24-FAC7-4C09-98C2-9242E060D662}">
      <text>
        <r>
          <rPr>
            <b/>
            <sz val="10"/>
            <color indexed="17"/>
            <rFont val="Tahoma"/>
            <family val="2"/>
            <charset val="238"/>
          </rPr>
          <t>število ur delovne obveznosti delavca v ostalih dneh tedna z delovno soboto</t>
        </r>
      </text>
    </comment>
    <comment ref="H7" authorId="1" shapeId="0" xr:uid="{98184CFB-453A-40DE-8880-6A27996CE24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E2BB285-F27A-4FE6-B906-25DB22AF139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EFFE4294-F127-4762-B74B-39A26914EF3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F18D7336-43D9-4773-B04C-EA4E261E732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5DE110A-62E1-49A6-ADB5-B566300AD8C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A841D704-6C0B-4884-A0DE-ED7640EE403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6597A4C-BAC7-40B4-9CC4-2210A64ECA85}">
      <text>
        <r>
          <rPr>
            <b/>
            <sz val="10"/>
            <color indexed="17"/>
            <rFont val="Tahoma"/>
            <family val="2"/>
            <charset val="238"/>
          </rPr>
          <t>vpišite v obliki
1,0000</t>
        </r>
        <r>
          <rPr>
            <sz val="8"/>
            <color indexed="81"/>
            <rFont val="Tahoma"/>
            <family val="2"/>
            <charset val="238"/>
          </rPr>
          <t xml:space="preserve">
</t>
        </r>
      </text>
    </comment>
    <comment ref="D17" authorId="2" shapeId="0" xr:uid="{D771B685-4AD9-4355-9419-AE87A9AD38B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9D13A64-0BE6-4800-AB6D-68180CEF501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3D674BD7-93D7-4E5B-8FEB-277F0804551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7C129370-4D6E-4EF9-AF82-EBE62F423C66}">
      <text>
        <r>
          <rPr>
            <b/>
            <sz val="10"/>
            <color indexed="17"/>
            <rFont val="Tahoma"/>
            <family val="2"/>
            <charset val="238"/>
          </rPr>
          <t>znesek urne osnove za delo, ki bi jo delavec imel, če bi delal v mesecu zadržanosti</t>
        </r>
      </text>
    </comment>
    <comment ref="D23" authorId="0" shapeId="0" xr:uid="{893B7679-8E01-4D0D-9C28-EBC3C9014C08}">
      <text>
        <r>
          <rPr>
            <b/>
            <sz val="10"/>
            <color indexed="17"/>
            <rFont val="Tahoma"/>
            <family val="2"/>
            <charset val="238"/>
          </rPr>
          <t xml:space="preserve">spodnji limit preračunan na število ur zadržanosti
</t>
        </r>
      </text>
    </comment>
    <comment ref="D26" authorId="0" shapeId="0" xr:uid="{119633C1-2D41-4C66-93C1-1F006B9927BB}">
      <text>
        <r>
          <rPr>
            <b/>
            <sz val="10"/>
            <color indexed="17"/>
            <rFont val="Tahoma"/>
            <family val="2"/>
            <charset val="238"/>
          </rPr>
          <t xml:space="preserve">spodnji limit preračunan na število ur zadržanosti
</t>
        </r>
      </text>
    </comment>
    <comment ref="B39" authorId="2" shapeId="0" xr:uid="{E4698FF2-E926-41DE-A887-B2B1E3AC9061}">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E1E8A402-448F-4CE0-A363-6B9B7CB5413A}">
      <text>
        <r>
          <rPr>
            <b/>
            <sz val="10"/>
            <color indexed="17"/>
            <rFont val="Tahoma"/>
            <family val="2"/>
            <charset val="238"/>
          </rPr>
          <t>število ur delovne obveznosti delavca v ostalih dneh tedna z delovno soboto</t>
        </r>
      </text>
    </comment>
    <comment ref="H7" authorId="1" shapeId="0" xr:uid="{D2E67EFD-FB74-46BE-9F16-3C02CED8932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84446B36-06B8-438A-B74C-18411D7AF427}">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C14F237E-302A-430B-815C-79ACEF804D6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9A92FE1E-A2CE-48CD-8640-A5D025C70AE9}">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69D22D0-9F00-4B1B-B2F3-0245A72E266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E03C492-F98C-40E5-BE8E-A98FA61BA78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F51F988-39C7-4B58-B140-CBACDD005BEA}">
      <text>
        <r>
          <rPr>
            <b/>
            <sz val="10"/>
            <color indexed="17"/>
            <rFont val="Tahoma"/>
            <family val="2"/>
            <charset val="238"/>
          </rPr>
          <t>vpišite v obliki
1,0000</t>
        </r>
        <r>
          <rPr>
            <sz val="8"/>
            <color indexed="81"/>
            <rFont val="Tahoma"/>
            <family val="2"/>
            <charset val="238"/>
          </rPr>
          <t xml:space="preserve">
</t>
        </r>
      </text>
    </comment>
    <comment ref="D17" authorId="2" shapeId="0" xr:uid="{73AB9514-5B8D-4E93-8391-CF1E4C60949C}">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FA12F1E-BED1-4300-AC8B-89D0BA673E69}">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8CA4FAFE-1B34-4D44-A184-616FADADF87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FEF2B9F-DB79-4C8E-955E-1A6AAEEACAC2}">
      <text>
        <r>
          <rPr>
            <b/>
            <sz val="10"/>
            <color indexed="17"/>
            <rFont val="Tahoma"/>
            <family val="2"/>
            <charset val="238"/>
          </rPr>
          <t>znesek urne osnove za delo, ki bi jo delavec imel, če bi delal v mesecu zadržanosti</t>
        </r>
      </text>
    </comment>
    <comment ref="D23" authorId="0" shapeId="0" xr:uid="{F8B638E4-59B6-485D-9367-3B493F364E66}">
      <text>
        <r>
          <rPr>
            <b/>
            <sz val="10"/>
            <color indexed="17"/>
            <rFont val="Tahoma"/>
            <family val="2"/>
            <charset val="238"/>
          </rPr>
          <t xml:space="preserve">spodnji limit preračunan na število ur zadržanosti
</t>
        </r>
      </text>
    </comment>
    <comment ref="D26" authorId="0" shapeId="0" xr:uid="{20BCD93B-8CB3-4679-BFF4-95A0E4D6511C}">
      <text>
        <r>
          <rPr>
            <b/>
            <sz val="10"/>
            <color indexed="17"/>
            <rFont val="Tahoma"/>
            <family val="2"/>
            <charset val="238"/>
          </rPr>
          <t xml:space="preserve">spodnji limit preračunan na število ur zadržanosti
</t>
        </r>
      </text>
    </comment>
    <comment ref="B39" authorId="2" shapeId="0" xr:uid="{9267B994-AA25-4DFD-97F0-E084A7D4891B}">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7D34792-C079-4029-9DB3-729757390BBC}">
      <text>
        <r>
          <rPr>
            <b/>
            <sz val="10"/>
            <color indexed="17"/>
            <rFont val="Tahoma"/>
            <family val="2"/>
            <charset val="238"/>
          </rPr>
          <t>število ur delovne obveznosti delavca v ostalih dneh tedna z delovno soboto</t>
        </r>
      </text>
    </comment>
    <comment ref="H7" authorId="1" shapeId="0" xr:uid="{C350057F-F3FE-4B03-B9F4-0CFBEC778C56}">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A69AC7E0-150D-4AB4-B055-677CB5B56C0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CC9DCE4-533A-4D3A-B0DE-5478F153AADF}">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A84E772-3CA0-4740-AE58-8BAF46974DC7}">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81CB22B8-20FF-4E1B-897B-D729AAAC991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4D4B4C18-A928-4952-811B-3F0F53C14BF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16384914-4344-495D-B0E4-FFDC2F31A9BE}">
      <text>
        <r>
          <rPr>
            <b/>
            <sz val="10"/>
            <color indexed="17"/>
            <rFont val="Tahoma"/>
            <family val="2"/>
            <charset val="238"/>
          </rPr>
          <t>vpišite v obliki
1,0000</t>
        </r>
        <r>
          <rPr>
            <sz val="8"/>
            <color indexed="81"/>
            <rFont val="Tahoma"/>
            <family val="2"/>
            <charset val="238"/>
          </rPr>
          <t xml:space="preserve">
</t>
        </r>
      </text>
    </comment>
    <comment ref="D17" authorId="2" shapeId="0" xr:uid="{DDF3663E-2757-41D4-A399-3E51FE203D36}">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7602431A-BFA6-49E2-ABE2-46C91803945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011012C-10C4-4C42-8E8E-271003D6440E}">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E3929E0-221C-4068-825E-36FC8504BE1C}">
      <text>
        <r>
          <rPr>
            <b/>
            <sz val="10"/>
            <color indexed="17"/>
            <rFont val="Tahoma"/>
            <family val="2"/>
            <charset val="238"/>
          </rPr>
          <t>znesek urne osnove za delo, ki bi jo delavec imel, če bi delal v mesecu zadržanosti</t>
        </r>
      </text>
    </comment>
    <comment ref="D23" authorId="0" shapeId="0" xr:uid="{67561DF6-5D5D-439F-81B3-7B33FD3B4FEE}">
      <text>
        <r>
          <rPr>
            <b/>
            <sz val="10"/>
            <color indexed="17"/>
            <rFont val="Tahoma"/>
            <family val="2"/>
            <charset val="238"/>
          </rPr>
          <t xml:space="preserve">spodnji limit preračunan na število ur zadržanosti
</t>
        </r>
      </text>
    </comment>
    <comment ref="D26" authorId="0" shapeId="0" xr:uid="{710F907A-9F32-4C40-9381-D4104C681A2E}">
      <text>
        <r>
          <rPr>
            <b/>
            <sz val="10"/>
            <color indexed="17"/>
            <rFont val="Tahoma"/>
            <family val="2"/>
            <charset val="238"/>
          </rPr>
          <t xml:space="preserve">spodnji limit preračunan na število ur zadržanosti
</t>
        </r>
      </text>
    </comment>
    <comment ref="B39" authorId="2" shapeId="0" xr:uid="{935751AC-2389-4606-A2F2-3D7BC3CCE28D}">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DC12B5D-6598-4E0D-BF90-F8C45385C1BB}">
      <text>
        <r>
          <rPr>
            <b/>
            <sz val="10"/>
            <color indexed="17"/>
            <rFont val="Tahoma"/>
            <family val="2"/>
            <charset val="238"/>
          </rPr>
          <t>število ur delovne obveznosti delavca v ostalih dneh tedna z delovno soboto</t>
        </r>
      </text>
    </comment>
    <comment ref="H7" authorId="1" shapeId="0" xr:uid="{79214DBB-C3D9-41C1-9A75-DDA05F08A886}">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15C7AD29-658B-4ABB-94A6-A70F76B13A1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32775DB1-569E-493A-871A-2207FB21E45D}">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CF6D1F15-9E97-4189-8D96-D83AD4B586B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0D20453-C342-40E8-8C80-8BD60B43CD6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322CB662-799E-4029-A950-11810B83E42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12C64CF-D206-40ED-81D9-1FBC9E346953}">
      <text>
        <r>
          <rPr>
            <b/>
            <sz val="10"/>
            <color indexed="17"/>
            <rFont val="Tahoma"/>
            <family val="2"/>
            <charset val="238"/>
          </rPr>
          <t>vpišite v obliki
1,0000</t>
        </r>
        <r>
          <rPr>
            <sz val="8"/>
            <color indexed="81"/>
            <rFont val="Tahoma"/>
            <family val="2"/>
            <charset val="238"/>
          </rPr>
          <t xml:space="preserve">
</t>
        </r>
      </text>
    </comment>
    <comment ref="D17" authorId="2" shapeId="0" xr:uid="{9181A9C2-C721-4BA1-8AD2-39B7E52C7083}">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A9730330-D969-427E-8CBC-D6D6BA6DB4E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B0E70A7F-F85A-4A54-90A9-33C05064CB98}">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790031D-4D65-4388-9638-147A439AAB81}">
      <text>
        <r>
          <rPr>
            <b/>
            <sz val="10"/>
            <color indexed="17"/>
            <rFont val="Tahoma"/>
            <family val="2"/>
            <charset val="238"/>
          </rPr>
          <t>znesek urne osnove za delo, ki bi jo delavec imel, če bi delal v mesecu zadržanosti</t>
        </r>
      </text>
    </comment>
    <comment ref="D23" authorId="0" shapeId="0" xr:uid="{6538C0E7-2966-4D20-8226-61A9CDAFBEA5}">
      <text>
        <r>
          <rPr>
            <b/>
            <sz val="10"/>
            <color indexed="17"/>
            <rFont val="Tahoma"/>
            <family val="2"/>
            <charset val="238"/>
          </rPr>
          <t xml:space="preserve">spodnji limit preračunan na število ur zadržanosti
</t>
        </r>
      </text>
    </comment>
    <comment ref="D26" authorId="0" shapeId="0" xr:uid="{5C89F6E8-F6C4-4746-AF2F-AE4EE71E06C2}">
      <text>
        <r>
          <rPr>
            <b/>
            <sz val="10"/>
            <color indexed="17"/>
            <rFont val="Tahoma"/>
            <family val="2"/>
            <charset val="238"/>
          </rPr>
          <t xml:space="preserve">spodnji limit preračunan na število ur zadržanosti
</t>
        </r>
      </text>
    </comment>
    <comment ref="B39" authorId="2" shapeId="0" xr:uid="{B3771619-89B3-411F-B705-E4630D7573F5}">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6D2004E-5B47-4385-9A52-CA944C5E074B}">
      <text>
        <r>
          <rPr>
            <b/>
            <sz val="10"/>
            <color indexed="17"/>
            <rFont val="Tahoma"/>
            <family val="2"/>
            <charset val="238"/>
          </rPr>
          <t>število ur delovne obveznosti delavca v ostalih dneh tedna z delovno soboto</t>
        </r>
      </text>
    </comment>
    <comment ref="H7" authorId="1" shapeId="0" xr:uid="{1C044589-A5A5-4217-ACF8-D4A9E37E3636}">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E3E1E60D-96D5-46ED-9C2C-CC98035E2BB9}">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8FA8BDE-DBC5-420B-AFF5-ED120DCFF82E}">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1D666BBE-02AE-42E3-9FBA-D973FBAF962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B792C95-D042-4505-A650-BF1D2E1AE70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11B70559-A47F-4C40-8446-81FB691EA064}">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E972DA9-8D10-4397-ADEE-4865D2626EBE}">
      <text>
        <r>
          <rPr>
            <b/>
            <sz val="10"/>
            <color indexed="17"/>
            <rFont val="Tahoma"/>
            <family val="2"/>
            <charset val="238"/>
          </rPr>
          <t>vpišite v obliki
1,0000</t>
        </r>
        <r>
          <rPr>
            <sz val="8"/>
            <color indexed="81"/>
            <rFont val="Tahoma"/>
            <family val="2"/>
            <charset val="238"/>
          </rPr>
          <t xml:space="preserve">
</t>
        </r>
      </text>
    </comment>
    <comment ref="D17" authorId="2" shapeId="0" xr:uid="{EA77A4E1-D713-4531-A65F-6DB279AF8D29}">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6ECB4D6-62A5-424D-B7F2-6FF2EBC7A35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F366FEF-1838-4518-96F3-3DCC7F93310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6BF91C2-18A0-42B1-BE5C-BA6C7AC4BCAB}">
      <text>
        <r>
          <rPr>
            <b/>
            <sz val="10"/>
            <color indexed="17"/>
            <rFont val="Tahoma"/>
            <family val="2"/>
            <charset val="238"/>
          </rPr>
          <t>znesek urne osnove za delo, ki bi jo delavec imel, če bi delal v mesecu zadržanosti</t>
        </r>
      </text>
    </comment>
    <comment ref="D23" authorId="0" shapeId="0" xr:uid="{C29FBC76-A6B4-44CA-93B7-0A58F162A4B6}">
      <text>
        <r>
          <rPr>
            <b/>
            <sz val="10"/>
            <color indexed="17"/>
            <rFont val="Tahoma"/>
            <family val="2"/>
            <charset val="238"/>
          </rPr>
          <t xml:space="preserve">spodnji limit preračunan na število ur zadržanosti
</t>
        </r>
      </text>
    </comment>
    <comment ref="D26" authorId="0" shapeId="0" xr:uid="{3FDA6725-86C5-460C-B483-80A80CE78943}">
      <text>
        <r>
          <rPr>
            <b/>
            <sz val="10"/>
            <color indexed="17"/>
            <rFont val="Tahoma"/>
            <family val="2"/>
            <charset val="238"/>
          </rPr>
          <t xml:space="preserve">spodnji limit preračunan na število ur zadržanosti
</t>
        </r>
      </text>
    </comment>
    <comment ref="B39" authorId="2" shapeId="0" xr:uid="{1539A0B5-85E7-4EF6-B2BA-2B7B78FA7920}">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3021F6E-50DD-4803-9196-7853C2417477}">
      <text>
        <r>
          <rPr>
            <b/>
            <sz val="10"/>
            <color indexed="17"/>
            <rFont val="Tahoma"/>
            <family val="2"/>
            <charset val="238"/>
          </rPr>
          <t>število ur delovne obveznosti delavca v ostalih dneh tedna z delovno soboto</t>
        </r>
      </text>
    </comment>
    <comment ref="H7" authorId="1" shapeId="0" xr:uid="{1BAE785A-EC9E-4A91-9559-18E59F0140A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E07332D-65EF-4D46-956B-795FB65E484A}">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E305635E-0B64-435F-AE58-5ED16137E789}">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B6882EEE-C0C5-4F4C-A486-B2DBABC8ACC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E5C130F9-3859-44F3-B201-5F104007F2C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C1F4FF71-9558-47AC-A15E-15DD3F4B8E9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1663DA69-CA94-4FBA-A397-E97851CB4006}">
      <text>
        <r>
          <rPr>
            <b/>
            <sz val="10"/>
            <color indexed="17"/>
            <rFont val="Tahoma"/>
            <family val="2"/>
            <charset val="238"/>
          </rPr>
          <t>vpišite v obliki
1,0000</t>
        </r>
        <r>
          <rPr>
            <sz val="8"/>
            <color indexed="81"/>
            <rFont val="Tahoma"/>
            <family val="2"/>
            <charset val="238"/>
          </rPr>
          <t xml:space="preserve">
</t>
        </r>
      </text>
    </comment>
    <comment ref="D17" authorId="2" shapeId="0" xr:uid="{6EC8BB76-B60A-4DEF-A37F-B619C794573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4CF543E-EB24-45F0-AEEC-99A00CE5A7A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87541EB-454D-4DE1-A9D8-E9EE07FC9F8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BBBA933-3038-48A0-BCDC-8FED13A114AF}">
      <text>
        <r>
          <rPr>
            <b/>
            <sz val="10"/>
            <color indexed="17"/>
            <rFont val="Tahoma"/>
            <family val="2"/>
            <charset val="238"/>
          </rPr>
          <t>znesek urne osnove za delo, ki bi jo delavec imel, če bi delal v mesecu zadržanosti</t>
        </r>
      </text>
    </comment>
    <comment ref="D23" authorId="0" shapeId="0" xr:uid="{4B110A21-9463-429B-AC38-313A4C3B3FBF}">
      <text>
        <r>
          <rPr>
            <b/>
            <sz val="10"/>
            <color indexed="17"/>
            <rFont val="Tahoma"/>
            <family val="2"/>
            <charset val="238"/>
          </rPr>
          <t xml:space="preserve">spodnji limit preračunan na število ur zadržanosti
</t>
        </r>
      </text>
    </comment>
    <comment ref="D26" authorId="0" shapeId="0" xr:uid="{10FFD640-0090-4A01-BCF1-0FD741BEAAF0}">
      <text>
        <r>
          <rPr>
            <b/>
            <sz val="10"/>
            <color indexed="17"/>
            <rFont val="Tahoma"/>
            <family val="2"/>
            <charset val="238"/>
          </rPr>
          <t xml:space="preserve">spodnji limit preračunan na število ur zadržanosti
</t>
        </r>
      </text>
    </comment>
    <comment ref="B39" authorId="2" shapeId="0" xr:uid="{8082DBB8-0967-4665-9208-6B026DC26096}">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105A1610-A1AB-4849-9A0B-ABE907602ED7}">
      <text>
        <r>
          <rPr>
            <b/>
            <sz val="10"/>
            <color indexed="17"/>
            <rFont val="Tahoma"/>
            <family val="2"/>
            <charset val="238"/>
          </rPr>
          <t>število ur delovne obveznosti delavca v ostalih dneh tedna z delovno soboto</t>
        </r>
      </text>
    </comment>
    <comment ref="H7" authorId="1" shapeId="0" xr:uid="{9489BCA3-4FC1-4072-B450-715F96407C15}">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9BBA5E7-614A-43C7-8698-1D38C8D9CF6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88BC353-D33D-4E1A-8229-2613F0F5BC9D}">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9743FA4B-AB6A-4DDA-9FF1-EF5A197CD56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9ED8904-E894-40C2-AB15-232284A7C49C}">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B6CDE528-7AC9-4DCC-B91F-95007894A93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5A1C2D51-C180-4090-AB67-8AE7D8F09504}">
      <text>
        <r>
          <rPr>
            <b/>
            <sz val="10"/>
            <color indexed="17"/>
            <rFont val="Tahoma"/>
            <family val="2"/>
            <charset val="238"/>
          </rPr>
          <t>vpišite v obliki
1,0000</t>
        </r>
        <r>
          <rPr>
            <sz val="8"/>
            <color indexed="81"/>
            <rFont val="Tahoma"/>
            <family val="2"/>
            <charset val="238"/>
          </rPr>
          <t xml:space="preserve">
</t>
        </r>
      </text>
    </comment>
    <comment ref="D17" authorId="2" shapeId="0" xr:uid="{0E302253-D181-48F1-8DC9-6C9F1D42A4D9}">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2A7F92DF-AC40-4805-9A7F-CC6F92E17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3EDCDCA-E5AA-4E5E-AB6D-57B330496D72}">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A4F22F8-01C1-4D3D-AE21-A1AC04086AE2}">
      <text>
        <r>
          <rPr>
            <b/>
            <sz val="10"/>
            <color indexed="17"/>
            <rFont val="Tahoma"/>
            <family val="2"/>
            <charset val="238"/>
          </rPr>
          <t>znesek urne osnove za delo, ki bi jo delavec imel, če bi delal v mesecu zadržanosti</t>
        </r>
      </text>
    </comment>
    <comment ref="D23" authorId="0" shapeId="0" xr:uid="{060A96ED-6C7E-4907-8210-C4C5C7622CB6}">
      <text>
        <r>
          <rPr>
            <b/>
            <sz val="10"/>
            <color indexed="17"/>
            <rFont val="Tahoma"/>
            <family val="2"/>
            <charset val="238"/>
          </rPr>
          <t xml:space="preserve">spodnji limit preračunan na število ur zadržanosti
</t>
        </r>
      </text>
    </comment>
    <comment ref="D26" authorId="0" shapeId="0" xr:uid="{EB603151-8A11-413E-817D-972656935DEA}">
      <text>
        <r>
          <rPr>
            <b/>
            <sz val="10"/>
            <color indexed="17"/>
            <rFont val="Tahoma"/>
            <family val="2"/>
            <charset val="238"/>
          </rPr>
          <t xml:space="preserve">spodnji limit preračunan na število ur zadržanosti
</t>
        </r>
      </text>
    </comment>
    <comment ref="B39" authorId="2" shapeId="0" xr:uid="{C46F0826-2C25-4E39-B2E4-3351F83B09F3}">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<sst xmlns="http://schemas.openxmlformats.org/spreadsheetml/2006/main" count="679" uniqueCount="172">
  <si>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</si>
  <si>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</si>
  <si>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</si>
  <si>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</si>
  <si>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</si>
  <si>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</si>
  <si>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</si>
  <si>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</si>
  <si>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</si>
  <si>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</si>
  <si>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</si>
  <si>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</si>
  <si>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</si>
  <si>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</si>
  <si>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</si>
  <si>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</si>
  <si>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davčna številka</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</si>
  <si>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</si>
  <si>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</si>
  <si>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</si>
  <si>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</si>
  <si>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</si>
  <si>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</si>
  <si>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</si>
  <si>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</si>
  <si>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</si>
  <si>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</si>
  <si>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</si>
  <si>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</si>
  <si>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</si>
  <si>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</si>
  <si>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</si>
  <si>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</si>
  <si>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</si>
  <si>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</si>
  <si>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</si>
  <si>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</si>
  <si>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</si>
  <si>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</si>
  <si>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</si>
  <si>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</si>
  <si>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</si>
  <si>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</si>
  <si>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</si>
  <si>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</si>
  <si>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</si>
  <si>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</si>
  <si>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</si>
  <si>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</si>
  <si>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</si>
  <si>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</si>
  <si>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</si>
  <si>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</si>
  <si>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</si>
  <si>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</si>
  <si>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</si>
  <si>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</si>
  <si>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</si>
  <si>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</si>
  <si>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</si>
  <si>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</si>
  <si>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</si>
  <si>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</si>
  <si>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</si>
  <si>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</si>
  <si>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</si>
  <si>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</si>
  <si>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</si>
  <si>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</si>
  <si>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</si>
  <si>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</si>
  <si>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</si>
  <si>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</si>
  <si>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</si>
  <si>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</si>
  <si>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</si>
  <si>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</si>
  <si>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</si>
  <si>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</si>
  <si>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</si>
  <si>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</si>
  <si>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</si>
  <si>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</si>
  <si>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</si>
  <si>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</si>
  <si>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</si>
  <si>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</si>
  <si>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</si>
  <si>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</si>
  <si>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</si>
  <si>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</si>
  <si>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MŠPRS</t>
  </si>
  <si>
    <t>prispevki</t>
  </si>
  <si>
    <t>skupaj prisp.od razlike do min.osnove :</t>
  </si>
  <si>
    <t>Priimek in ime zavarovane osebe</t>
  </si>
  <si>
    <t>invalid nad kvoto</t>
  </si>
  <si>
    <t>minim. osnove</t>
  </si>
  <si>
    <t>SKUPAJ</t>
  </si>
  <si>
    <t>e-naslov za posredovanje obvestil:</t>
  </si>
  <si>
    <t>telefonska št. kontaktne osebe</t>
  </si>
  <si>
    <t>prisp. delodaj.</t>
  </si>
  <si>
    <t>oprostitev vseh</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</si>
  <si>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</si>
  <si>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</si>
  <si>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</si>
  <si>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</si>
  <si>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</si>
  <si>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</si>
  <si>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</si>
  <si>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</si>
  <si>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</si>
  <si>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</si>
  <si>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</si>
  <si>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</si>
  <si>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</si>
  <si>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</si>
  <si>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</si>
  <si>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</si>
  <si>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</si>
  <si>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</si>
  <si>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</si>
  <si>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</si>
  <si>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</si>
  <si>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</si>
  <si>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</si>
  <si>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</si>
  <si>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</si>
  <si>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</si>
  <si>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</si>
  <si>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</si>
  <si>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</si>
  <si>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</si>
  <si>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</si>
  <si>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</si>
  <si>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</si>
  <si>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</si>
  <si>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</si>
  <si>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</si>
  <si>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</si>
  <si>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</si>
  <si>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</si>
  <si>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</si>
  <si>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</si>
  <si>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</si>
  <si>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število normiranih ur zadržanosti</t>
  </si>
  <si>
    <t>povprečna mesečna obvezn. :</t>
  </si>
  <si>
    <t>dejanska mesečna obveznost delodajalca/org.enote/skupine:</t>
  </si>
  <si>
    <t>povprečna mesečna obveznost delodajalca/org.enote/skupine:</t>
  </si>
  <si>
    <t xml:space="preserve">Povpreč.mes.obv. zahtevka : </t>
  </si>
  <si>
    <t xml:space="preserve">skupno št. delov.dni v mesecu: </t>
  </si>
  <si>
    <t xml:space="preserve">za mesec: </t>
  </si>
  <si>
    <t>leta</t>
  </si>
  <si>
    <r>
      <t xml:space="preserve">BRUTO NADOMESTIL PLAČ IN PRISPEVKOV OD RAZLIKE DO MINIMALNE PLAČE - </t>
    </r>
    <r>
      <rPr>
        <b/>
        <u/>
        <sz val="9"/>
        <rFont val="Arial CE"/>
        <charset val="238"/>
      </rPr>
      <t>FIKSNI OBRAČUN</t>
    </r>
  </si>
  <si>
    <t>norm.</t>
  </si>
  <si>
    <t>Če je izračun po na uro preračunanem spodnjem limitu :</t>
  </si>
  <si>
    <t>na uro preračunan spodnji limit :</t>
  </si>
  <si>
    <t xml:space="preserve">s šestimi decimalkami </t>
  </si>
  <si>
    <t>NAJVIŠJE NADOMESTILO ZA ZA CELOMESEČNO DELOVNO OBVEZNOST</t>
  </si>
  <si>
    <t>preračuno najvišje nadomestilo :</t>
  </si>
  <si>
    <t>preračunan spodnji limit :</t>
  </si>
  <si>
    <t>Če je izračun po spodnjem limitu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</si>
  <si>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</si>
  <si>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</si>
  <si>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na uro preračunanem najvišjem nadomestilu :</t>
  </si>
  <si>
    <t>Če je podlaga za obračun ePotrdilo (eBOL, ePODK), k izpisu obračuna ni potrebno priložiti vizualiziranega in izpisanega ePotrdila.</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</si>
  <si>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 </t>
    </r>
    <r>
      <rPr>
        <b/>
        <sz val="10"/>
        <color rgb="FF0070C0"/>
        <rFont val="Arial CE"/>
        <charset val="238"/>
      </rPr>
      <t xml:space="preserve">zgornji limit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color rgb="FFC00000"/>
        <rFont val="Arial CE"/>
        <charset val="238"/>
      </rPr>
      <t xml:space="preserve"> </t>
    </r>
    <r>
      <rPr>
        <sz val="10"/>
        <rFont val="Arial CE"/>
        <charset val="238"/>
      </rPr>
      <t xml:space="preserve"> če je </t>
    </r>
    <r>
      <rPr>
        <b/>
        <sz val="10"/>
        <color rgb="FF7030A0"/>
        <rFont val="Arial CE"/>
        <charset val="238"/>
      </rPr>
      <t>na uro preračunano najvišje nadomestilo</t>
    </r>
    <r>
      <rPr>
        <sz val="10"/>
        <rFont val="Arial CE"/>
        <charset val="238"/>
      </rPr>
      <t xml:space="preserve">  (zaokroženo na 6 decimalk) nižje kot</t>
    </r>
    <r>
      <rPr>
        <b/>
        <sz val="10"/>
        <color rgb="FF0070C0"/>
        <rFont val="Arial CE"/>
        <charset val="238"/>
      </rPr>
      <t xml:space="preserve"> zgornji limit</t>
    </r>
    <r>
      <rPr>
        <sz val="10"/>
        <rFont val="Arial CE"/>
        <charset val="238"/>
      </rPr>
      <t xml:space="preserve"> oz.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t>
    </r>
    <r>
      <rPr>
        <b/>
        <sz val="10"/>
        <rFont val="Arial CE"/>
        <charset val="238"/>
      </rPr>
      <t xml:space="preserve"> </t>
    </r>
    <r>
      <rPr>
        <b/>
        <sz val="10"/>
        <color rgb="FF7030A0"/>
        <rFont val="Arial CE"/>
        <charset val="238"/>
      </rPr>
      <t>na uro preračunano najvišje nadomestilo</t>
    </r>
    <r>
      <rPr>
        <b/>
        <sz val="10"/>
        <rFont val="Arial CE"/>
        <charset val="238"/>
      </rPr>
      <t xml:space="preserve"> </t>
    </r>
    <r>
      <rPr>
        <sz val="10"/>
        <rFont val="Arial CE"/>
        <charset val="238"/>
      </rPr>
      <t xml:space="preserve">(s 6 decimalkami) in rezultat zaokrožimo na 2 decimalki. 
</t>
    </r>
    <r>
      <rPr>
        <b/>
        <sz val="10"/>
        <color rgb="FFC00000"/>
        <rFont val="Arial CE"/>
        <charset val="238"/>
      </rPr>
      <t>4)</t>
    </r>
    <r>
      <rPr>
        <sz val="10"/>
        <rFont val="Arial CE"/>
        <charset val="238"/>
      </rPr>
      <t xml:space="preserve"> če je </t>
    </r>
    <r>
      <rPr>
        <b/>
        <sz val="10"/>
        <color rgb="FF00B050"/>
        <rFont val="Arial CE"/>
        <charset val="238"/>
      </rPr>
      <t xml:space="preserve">preračunan spodnji limit </t>
    </r>
    <r>
      <rPr>
        <sz val="10"/>
        <rFont val="Arial CE"/>
        <charset val="238"/>
      </rPr>
      <t xml:space="preserve">(zaokrožen na 2 decimalki) </t>
    </r>
    <r>
      <rPr>
        <b/>
        <u/>
        <sz val="10"/>
        <rFont val="Arial CE"/>
        <charset val="238"/>
      </rPr>
      <t>višji</t>
    </r>
    <r>
      <rPr>
        <sz val="10"/>
        <rFont val="Arial CE"/>
        <charset val="238"/>
      </rPr>
      <t xml:space="preserve"> od I.bruto nadomestila, izračunega po točki 1) oz. točki 2), je I.bruto enak</t>
    </r>
    <r>
      <rPr>
        <b/>
        <sz val="10"/>
        <color rgb="FF00B050"/>
        <rFont val="Arial CE"/>
        <charset val="238"/>
      </rPr>
      <t xml:space="preserve"> preračunanemu spodnjemu limitu </t>
    </r>
    <r>
      <rPr>
        <b/>
        <sz val="10"/>
        <rFont val="Arial CE"/>
        <charset val="238"/>
      </rPr>
      <t>oziroma</t>
    </r>
    <r>
      <rPr>
        <sz val="10"/>
        <rFont val="Arial CE"/>
        <charset val="238"/>
      </rPr>
      <t xml:space="preserve"> 
če je </t>
    </r>
    <r>
      <rPr>
        <b/>
        <sz val="10"/>
        <color rgb="FF00B050"/>
        <rFont val="Arial CE"/>
        <charset val="238"/>
      </rPr>
      <t>na uro preračunan spodnji limit</t>
    </r>
    <r>
      <rPr>
        <sz val="10"/>
        <rFont val="Arial CE"/>
        <charset val="238"/>
      </rPr>
      <t xml:space="preserve"> (zaokrožen na 6 decimalk)</t>
    </r>
    <r>
      <rPr>
        <b/>
        <sz val="10"/>
        <rFont val="Arial CE"/>
        <charset val="238"/>
      </rPr>
      <t xml:space="preserve"> </t>
    </r>
    <r>
      <rPr>
        <b/>
        <u/>
        <sz val="10"/>
        <rFont val="Arial CE"/>
        <charset val="238"/>
      </rPr>
      <t>višji od minimuma</t>
    </r>
    <r>
      <rPr>
        <sz val="10"/>
        <rFont val="Arial CE"/>
        <charset val="238"/>
      </rPr>
      <t xml:space="preserve"> med </t>
    </r>
    <r>
      <rPr>
        <b/>
        <sz val="10"/>
        <color theme="9" tint="-0.249977111117893"/>
        <rFont val="Arial CE"/>
        <charset val="238"/>
      </rPr>
      <t xml:space="preserve">urno osnovo za nadom. iz izh.urne osnove </t>
    </r>
    <r>
      <rPr>
        <sz val="10"/>
        <rFont val="Arial CE"/>
        <charset val="238"/>
      </rPr>
      <t xml:space="preserve">(z 2 decimalkama) in </t>
    </r>
    <r>
      <rPr>
        <b/>
        <sz val="10"/>
        <color rgb="FF0070C0"/>
        <rFont val="Arial CE"/>
        <charset val="238"/>
      </rPr>
      <t xml:space="preserve">zgornjega limita </t>
    </r>
    <r>
      <rPr>
        <sz val="10"/>
        <rFont val="Arial CE"/>
        <charset val="238"/>
      </rPr>
      <t>(s 4 decimalkami), z urami v breme ZZZS pomnožimo</t>
    </r>
    <r>
      <rPr>
        <b/>
        <sz val="10"/>
        <color rgb="FF00B050"/>
        <rFont val="Arial CE"/>
        <charset val="238"/>
      </rPr>
      <t xml:space="preserve"> na uro preračunan spodnji limit</t>
    </r>
    <r>
      <rPr>
        <sz val="10"/>
        <rFont val="Arial CE"/>
        <charset val="238"/>
      </rPr>
      <t xml:space="preserve"> (s 6 decimalkami) in rezultat zaokrožimo na 2 decimalki. </t>
    </r>
  </si>
  <si>
    <t>Če je izračun po najvišjem nadomestilu :</t>
  </si>
  <si>
    <t>Za izvedbo izračuna na obračunu je potrebno na zavihku ''zahtevek'' vnesti mesečno delovno obveznost pri delodajalcu.</t>
  </si>
  <si>
    <t>za leto 2025</t>
  </si>
  <si>
    <t>prispevki delod. DO :</t>
  </si>
  <si>
    <t>avgust 2025</t>
  </si>
  <si>
    <t>za 08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</si>
</sst>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4"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b/>
      <sz val="11"/>
      <color rgb="FFC0000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sz val="10"/>
      <color rgb="FFC00000"/>
      <name val="Arial CE"/>
      <charset val="238"/>
    </font>
    <font>
      <sz val="10"/>
      <color rgb="FF0070C0"/>
      <name val="Arial CE"/>
      <charset val="238"/>
    </font>
    <font>
      <b/>
      <u/>
      <sz val="10"/>
      <color rgb="FFFF0000"/>
      <name val="Arial CE"/>
      <family val="2"/>
      <charset val="238"/>
    </font>
    <font>
      <b/>
      <sz val="16"/>
      <color rgb="FFFF0000"/>
      <name val="Arial CE"/>
      <charset val="238"/>
    </font>
    <font>
      <sz val="11"/>
      <color rgb="FFFF0000"/>
      <name val="Arial CE"/>
      <charset val="238"/>
    </font>
    <font>
      <sz val="10"/>
      <color rgb="FFFF0000"/>
      <name val="Arial CE"/>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54">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5" fillId="0" borderId="0" xfId="0" applyFont="1" applyFill="1" applyAlignment="1" applyProtection="1">
      <alignment horizontal="right"/>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9"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6" xfId="0" applyNumberFormat="1" applyFont="1" applyBorder="1" applyAlignment="1" applyProtection="1">
      <alignment horizontal="right"/>
      <protection hidden="1"/>
    </xf>
    <xf numFmtId="4" fontId="6" fillId="0" borderId="26"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8" xfId="0" applyNumberFormat="1" applyFont="1" applyBorder="1" applyAlignment="1" applyProtection="1">
      <alignment horizontal="center"/>
      <protection hidden="1"/>
    </xf>
    <xf numFmtId="166" fontId="6" fillId="0" borderId="29"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1" xfId="0" applyNumberFormat="1" applyFont="1" applyBorder="1" applyAlignment="1" applyProtection="1">
      <alignment horizontal="right"/>
      <protection hidden="1"/>
    </xf>
    <xf numFmtId="4" fontId="6" fillId="0" borderId="11" xfId="1" applyNumberFormat="1" applyFont="1" applyBorder="1" applyAlignment="1" applyProtection="1">
      <alignment horizontal="center"/>
      <protection hidden="1"/>
    </xf>
    <xf numFmtId="4" fontId="33" fillId="0" borderId="11"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0"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0" xfId="0" applyNumberFormat="1" applyFont="1" applyBorder="1" applyAlignment="1" applyProtection="1">
      <alignment horizontal="center"/>
      <protection hidden="1"/>
    </xf>
    <xf numFmtId="168" fontId="6" fillId="0" borderId="17"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6"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1"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3" xfId="0" applyNumberFormat="1" applyFont="1" applyBorder="1" applyAlignment="1" applyProtection="1">
      <alignment horizontal="center"/>
      <protection hidden="1"/>
    </xf>
    <xf numFmtId="166" fontId="6" fillId="0" borderId="24" xfId="0" applyNumberFormat="1" applyFont="1" applyBorder="1" applyAlignment="1" applyProtection="1">
      <alignment horizontal="center"/>
      <protection hidden="1"/>
    </xf>
    <xf numFmtId="0" fontId="10" fillId="0" borderId="19" xfId="0" applyFont="1" applyBorder="1" applyAlignment="1" applyProtection="1">
      <alignment horizontal="left"/>
    </xf>
    <xf numFmtId="166" fontId="6" fillId="0" borderId="26"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0" fontId="2" fillId="0" borderId="20"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1"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2" xfId="0" applyFont="1" applyBorder="1" applyAlignment="1" applyProtection="1">
      <alignment horizontal="center"/>
      <protection hidden="1"/>
    </xf>
    <xf numFmtId="0" fontId="2" fillId="0" borderId="17" xfId="0" applyFont="1" applyBorder="1" applyAlignment="1" applyProtection="1">
      <alignment horizontal="center"/>
      <protection hidden="1"/>
    </xf>
    <xf numFmtId="0" fontId="35" fillId="0" borderId="11" xfId="0" applyFont="1" applyBorder="1" applyAlignment="1" applyProtection="1">
      <alignment horizontal="center"/>
      <protection hidden="1"/>
    </xf>
    <xf numFmtId="0" fontId="2" fillId="0" borderId="12" xfId="0" applyFont="1" applyBorder="1" applyAlignment="1" applyProtection="1">
      <alignment horizontal="center"/>
      <protection hidden="1"/>
    </xf>
    <xf numFmtId="0" fontId="2" fillId="0" borderId="24"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12" xfId="0" applyFont="1" applyBorder="1" applyProtection="1">
      <protection hidden="1"/>
    </xf>
    <xf numFmtId="0" fontId="2" fillId="0" borderId="31" xfId="0" applyFont="1" applyBorder="1" applyAlignment="1" applyProtection="1">
      <alignment horizontal="center"/>
      <protection hidden="1"/>
    </xf>
    <xf numFmtId="0" fontId="30" fillId="0" borderId="12" xfId="0" applyFont="1" applyBorder="1" applyAlignment="1" applyProtection="1">
      <alignment horizontal="center"/>
      <protection hidden="1"/>
    </xf>
    <xf numFmtId="0" fontId="8" fillId="0" borderId="12"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6" fillId="0" borderId="25" xfId="0" applyFont="1" applyBorder="1" applyAlignment="1" applyProtection="1">
      <alignment horizontal="center"/>
      <protection hidden="1"/>
    </xf>
    <xf numFmtId="0" fontId="6" fillId="0" borderId="28" xfId="0" applyFont="1" applyBorder="1" applyAlignment="1" applyProtection="1">
      <alignment horizontal="center"/>
      <protection hidden="1"/>
    </xf>
    <xf numFmtId="0" fontId="6" fillId="0" borderId="10" xfId="0" applyFont="1" applyBorder="1" applyAlignment="1" applyProtection="1">
      <alignment horizontal="center"/>
      <protection hidden="1"/>
    </xf>
    <xf numFmtId="0" fontId="6" fillId="0" borderId="22" xfId="0" applyFont="1" applyBorder="1" applyAlignment="1" applyProtection="1">
      <alignment horizontal="center"/>
      <protection hidden="1"/>
    </xf>
    <xf numFmtId="0" fontId="6" fillId="0" borderId="13"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2"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0" fontId="3" fillId="0" borderId="1" xfId="0" applyFont="1" applyBorder="1" applyAlignment="1">
      <alignment horizontal="left"/>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0" fontId="44" fillId="0" borderId="0" xfId="0" applyFont="1" applyProtection="1"/>
    <xf numFmtId="0" fontId="44" fillId="0" borderId="0" xfId="0" applyFont="1" applyAlignment="1" applyProtection="1">
      <alignment horizontal="right"/>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0" fontId="5" fillId="0" borderId="0" xfId="0" applyFont="1" applyAlignment="1" applyProtection="1">
      <alignment horizontal="right" vertical="center"/>
    </xf>
    <xf numFmtId="0" fontId="4" fillId="0" borderId="0" xfId="0" applyFont="1" applyBorder="1" applyAlignment="1" applyProtection="1">
      <alignment horizontal="right" vertical="center"/>
    </xf>
    <xf numFmtId="2" fontId="5" fillId="0" borderId="0" xfId="0" applyNumberFormat="1" applyFont="1" applyAlignment="1" applyProtection="1">
      <alignment horizontal="right"/>
    </xf>
    <xf numFmtId="0" fontId="31" fillId="0" borderId="1" xfId="0" applyFont="1" applyBorder="1" applyAlignment="1">
      <alignment horizontal="lef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0" fontId="41" fillId="0" borderId="0" xfId="0" applyFont="1" applyBorder="1" applyProtection="1"/>
    <xf numFmtId="4" fontId="41" fillId="0" borderId="2" xfId="0" applyNumberFormat="1" applyFont="1" applyFill="1" applyBorder="1" applyAlignment="1" applyProtection="1">
      <alignment horizontal="center"/>
    </xf>
    <xf numFmtId="0" fontId="28" fillId="0" borderId="0" xfId="0" applyFont="1" applyProtection="1"/>
    <xf numFmtId="0" fontId="35" fillId="0" borderId="22" xfId="0" applyFont="1" applyBorder="1" applyAlignment="1" applyProtection="1">
      <alignment horizontal="center"/>
      <protection hidden="1"/>
    </xf>
    <xf numFmtId="0" fontId="0" fillId="0" borderId="0" xfId="0" applyFont="1" applyBorder="1" applyAlignment="1" applyProtection="1">
      <alignment horizontal="left" vertical="center" wrapText="1"/>
    </xf>
    <xf numFmtId="170" fontId="41" fillId="0" borderId="0" xfId="0" applyNumberFormat="1" applyFont="1" applyFill="1" applyBorder="1" applyAlignment="1" applyProtection="1">
      <alignment horizontal="center"/>
      <protection hidden="1"/>
    </xf>
    <xf numFmtId="0" fontId="45" fillId="0" borderId="1" xfId="0" applyFont="1" applyBorder="1" applyAlignment="1">
      <alignment horizontal="right" vertical="center" wrapText="1"/>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4" fillId="0" borderId="0" xfId="0" applyNumberFormat="1" applyFont="1" applyFill="1" applyBorder="1" applyAlignment="1" applyProtection="1">
      <alignment horizontal="right"/>
      <protection hidden="1"/>
    </xf>
    <xf numFmtId="4" fontId="67" fillId="0" borderId="2" xfId="0" applyNumberFormat="1" applyFont="1" applyFill="1" applyBorder="1" applyAlignment="1" applyProtection="1">
      <alignment horizontal="center"/>
    </xf>
    <xf numFmtId="170" fontId="67" fillId="0" borderId="2" xfId="0" applyNumberFormat="1" applyFont="1" applyFill="1" applyBorder="1" applyAlignment="1" applyProtection="1">
      <alignment horizontal="center"/>
      <protection hidden="1"/>
    </xf>
    <xf numFmtId="170" fontId="41" fillId="0" borderId="2" xfId="0" applyNumberFormat="1" applyFont="1" applyFill="1" applyBorder="1" applyAlignment="1" applyProtection="1">
      <alignment horizontal="center"/>
      <protection hidden="1"/>
    </xf>
    <xf numFmtId="4" fontId="52" fillId="0" borderId="1" xfId="0" applyNumberFormat="1" applyFont="1" applyBorder="1" applyAlignment="1">
      <alignment horizontal="center" vertical="center"/>
    </xf>
    <xf numFmtId="0" fontId="65" fillId="0" borderId="7" xfId="0" applyFont="1" applyBorder="1" applyAlignment="1" applyProtection="1">
      <alignment horizontal="right" vertical="center" wrapText="1"/>
    </xf>
    <xf numFmtId="0" fontId="70" fillId="0" borderId="0" xfId="0" applyFont="1"/>
    <xf numFmtId="0" fontId="71" fillId="0" borderId="0" xfId="0" applyFont="1"/>
    <xf numFmtId="0" fontId="60" fillId="0" borderId="0" xfId="0" applyFont="1" applyFill="1" applyAlignment="1" applyProtection="1">
      <alignment horizontal="right"/>
    </xf>
    <xf numFmtId="0" fontId="0" fillId="4" borderId="14" xfId="0" applyFill="1" applyBorder="1" applyAlignment="1">
      <alignment horizontal="center"/>
    </xf>
    <xf numFmtId="0" fontId="0" fillId="0" borderId="15" xfId="0" applyBorder="1" applyAlignment="1">
      <alignment horizontal="center"/>
    </xf>
    <xf numFmtId="0" fontId="0" fillId="3" borderId="8" xfId="0" applyFill="1" applyBorder="1" applyAlignment="1">
      <alignment horizontal="center"/>
    </xf>
    <xf numFmtId="0" fontId="0" fillId="3" borderId="16" xfId="0" applyFill="1" applyBorder="1" applyAlignment="1">
      <alignment horizontal="center"/>
    </xf>
    <xf numFmtId="0" fontId="3" fillId="0" borderId="8" xfId="0" applyFont="1" applyFill="1" applyBorder="1" applyAlignment="1">
      <alignment horizontal="center" vertical="center"/>
    </xf>
    <xf numFmtId="0" fontId="1" fillId="0" borderId="16" xfId="0" applyFont="1" applyBorder="1" applyAlignment="1">
      <alignment horizontal="center" vertical="center"/>
    </xf>
    <xf numFmtId="2" fontId="3" fillId="0" borderId="33" xfId="0" quotePrefix="1" applyNumberFormat="1" applyFont="1" applyBorder="1" applyAlignment="1">
      <alignment horizontal="left" wrapText="1"/>
    </xf>
    <xf numFmtId="0" fontId="0" fillId="0" borderId="0" xfId="0" applyAlignment="1">
      <alignment horizontal="left" wrapText="1"/>
    </xf>
    <xf numFmtId="0" fontId="0" fillId="0" borderId="33" xfId="0" applyBorder="1" applyAlignment="1">
      <alignment wrapText="1"/>
    </xf>
    <xf numFmtId="0" fontId="0" fillId="0" borderId="0" xfId="0" applyAlignment="1">
      <alignment wrapText="1"/>
    </xf>
    <xf numFmtId="0" fontId="0" fillId="0" borderId="39" xfId="0" applyFont="1" applyBorder="1" applyAlignment="1" applyProtection="1">
      <alignment horizontal="left" vertical="center" wrapText="1"/>
    </xf>
    <xf numFmtId="0" fontId="0" fillId="0" borderId="38" xfId="0" applyBorder="1" applyAlignment="1">
      <alignment horizontal="left" vertical="center" wrapText="1"/>
    </xf>
    <xf numFmtId="0" fontId="0" fillId="0" borderId="40" xfId="0" applyBorder="1" applyAlignment="1">
      <alignment horizontal="left" vertical="center" wrapText="1"/>
    </xf>
    <xf numFmtId="0" fontId="0" fillId="0" borderId="33" xfId="0" applyBorder="1" applyAlignment="1">
      <alignment horizontal="left" vertical="center" wrapText="1"/>
    </xf>
    <xf numFmtId="0" fontId="0" fillId="0" borderId="0" xfId="0" applyBorder="1" applyAlignment="1">
      <alignment horizontal="left" vertical="center" wrapText="1"/>
    </xf>
    <xf numFmtId="0" fontId="0" fillId="0" borderId="23" xfId="0" applyBorder="1" applyAlignment="1">
      <alignment horizontal="left" vertical="center" wrapText="1"/>
    </xf>
    <xf numFmtId="0" fontId="0" fillId="0" borderId="14" xfId="0" applyBorder="1" applyAlignment="1"/>
    <xf numFmtId="0" fontId="0" fillId="0" borderId="41" xfId="0" applyBorder="1" applyAlignment="1"/>
    <xf numFmtId="0" fontId="0" fillId="0" borderId="15" xfId="0" applyBorder="1" applyAlignment="1"/>
    <xf numFmtId="0" fontId="42" fillId="0" borderId="1" xfId="0" applyFont="1" applyBorder="1" applyAlignment="1">
      <alignment horizontal="right" vertical="center" wrapText="1"/>
    </xf>
    <xf numFmtId="0" fontId="59" fillId="2" borderId="1" xfId="0" applyFont="1" applyFill="1" applyBorder="1" applyAlignment="1" applyProtection="1">
      <alignment horizontal="center" vertical="top" wrapText="1"/>
      <protection locked="0"/>
    </xf>
    <xf numFmtId="0" fontId="59" fillId="0" borderId="1" xfId="0" applyFont="1" applyBorder="1" applyAlignment="1">
      <alignment horizontal="center" wrapText="1"/>
    </xf>
    <xf numFmtId="0" fontId="56" fillId="0" borderId="1" xfId="0" applyFont="1" applyBorder="1" applyAlignment="1">
      <alignment horizontal="right" vertical="center" wrapText="1"/>
    </xf>
    <xf numFmtId="0" fontId="31" fillId="0" borderId="1" xfId="0" applyFont="1" applyBorder="1" applyAlignment="1">
      <alignment horizontal="right" vertical="center" wrapText="1"/>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wrapText="1"/>
    </xf>
    <xf numFmtId="0" fontId="58" fillId="0" borderId="1" xfId="0" applyFont="1" applyBorder="1" applyAlignment="1">
      <alignment horizontal="right" wrapText="1"/>
    </xf>
    <xf numFmtId="2" fontId="57" fillId="0" borderId="7" xfId="0" applyNumberFormat="1" applyFont="1" applyBorder="1" applyAlignment="1" applyProtection="1">
      <alignment horizontal="center"/>
    </xf>
    <xf numFmtId="2" fontId="58" fillId="0" borderId="4" xfId="0" applyNumberFormat="1" applyFont="1" applyBorder="1" applyAlignment="1">
      <alignment horizontal="center"/>
    </xf>
    <xf numFmtId="0" fontId="31" fillId="0" borderId="1" xfId="0" applyFont="1" applyBorder="1" applyAlignment="1">
      <alignment vertical="center" wrapText="1"/>
    </xf>
    <xf numFmtId="0" fontId="42" fillId="0" borderId="1" xfId="0" applyFont="1" applyBorder="1" applyAlignment="1" applyProtection="1">
      <alignment horizontal="right" wrapText="1"/>
    </xf>
    <xf numFmtId="0" fontId="42" fillId="0" borderId="1" xfId="0" applyFont="1" applyBorder="1" applyAlignment="1">
      <alignment horizontal="right" wrapText="1"/>
    </xf>
    <xf numFmtId="4" fontId="40" fillId="0" borderId="1" xfId="0" applyNumberFormat="1" applyFont="1" applyBorder="1" applyAlignment="1" applyProtection="1">
      <alignment horizontal="center"/>
    </xf>
    <xf numFmtId="4" fontId="42" fillId="0" borderId="1" xfId="0" applyNumberFormat="1" applyFont="1" applyBorder="1" applyAlignment="1">
      <alignment horizontal="center"/>
    </xf>
    <xf numFmtId="0" fontId="0" fillId="0" borderId="17" xfId="0" applyFont="1" applyBorder="1" applyAlignment="1" applyProtection="1">
      <alignment horizontal="right" vertical="center" wrapText="1"/>
    </xf>
    <xf numFmtId="0" fontId="0" fillId="0" borderId="17" xfId="0" applyFont="1" applyBorder="1" applyAlignment="1">
      <alignment wrapText="1"/>
    </xf>
    <xf numFmtId="0" fontId="4" fillId="0" borderId="22" xfId="0" applyFont="1" applyBorder="1" applyAlignment="1" applyProtection="1">
      <alignment horizontal="center" vertical="center" wrapText="1"/>
    </xf>
    <xf numFmtId="0" fontId="0" fillId="0" borderId="22" xfId="0" applyBorder="1" applyAlignment="1">
      <alignment horizontal="center" vertical="center" wrapText="1"/>
    </xf>
    <xf numFmtId="0" fontId="65" fillId="0" borderId="10" xfId="0" applyFont="1" applyBorder="1" applyAlignment="1" applyProtection="1">
      <alignment horizontal="right" vertical="center" wrapText="1"/>
    </xf>
    <xf numFmtId="0" fontId="65" fillId="0" borderId="20" xfId="0" applyFont="1" applyBorder="1" applyAlignment="1">
      <alignment horizontal="right" vertical="center" wrapText="1"/>
    </xf>
    <xf numFmtId="0" fontId="65" fillId="0" borderId="1" xfId="0" applyFont="1" applyBorder="1" applyAlignment="1">
      <alignment horizontal="right" vertical="center"/>
    </xf>
    <xf numFmtId="0" fontId="66" fillId="0" borderId="1" xfId="0" applyFont="1" applyBorder="1" applyAlignment="1">
      <alignment horizontal="right" vertical="center"/>
    </xf>
    <xf numFmtId="0" fontId="45" fillId="0" borderId="19" xfId="0" applyFont="1" applyBorder="1" applyAlignment="1">
      <alignment horizontal="right" vertical="center" wrapText="1"/>
    </xf>
    <xf numFmtId="0" fontId="69" fillId="0" borderId="9" xfId="0" applyFont="1" applyBorder="1" applyAlignment="1">
      <alignment horizontal="right" vertical="center" wrapText="1"/>
    </xf>
    <xf numFmtId="4" fontId="4" fillId="0" borderId="8" xfId="0" applyNumberFormat="1" applyFont="1" applyFill="1" applyBorder="1" applyAlignment="1" applyProtection="1">
      <alignment vertical="center" wrapText="1"/>
      <protection hidden="1"/>
    </xf>
    <xf numFmtId="4" fontId="4" fillId="0" borderId="16"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8" xfId="0" applyFont="1" applyFill="1" applyBorder="1" applyAlignment="1" applyProtection="1">
      <alignment horizontal="center"/>
      <protection locked="0"/>
    </xf>
    <xf numFmtId="0" fontId="3" fillId="2" borderId="16" xfId="0" applyFont="1" applyFill="1" applyBorder="1" applyAlignment="1" applyProtection="1">
      <alignment horizontal="center"/>
      <protection locked="0"/>
    </xf>
    <xf numFmtId="0" fontId="5" fillId="0" borderId="19" xfId="0" applyFont="1" applyBorder="1" applyAlignment="1" applyProtection="1">
      <alignment horizontal="center" vertical="center" wrapText="1"/>
    </xf>
    <xf numFmtId="0" fontId="0" fillId="0" borderId="9" xfId="0" applyBorder="1" applyAlignment="1" applyProtection="1">
      <alignment vertical="center" wrapText="1"/>
    </xf>
    <xf numFmtId="0" fontId="5" fillId="0" borderId="19" xfId="0" applyFont="1" applyBorder="1" applyAlignment="1" applyProtection="1">
      <alignment horizontal="center"/>
    </xf>
    <xf numFmtId="0" fontId="0" fillId="0" borderId="9" xfId="0" applyBorder="1" applyAlignment="1" applyProtection="1">
      <alignment horizontal="center"/>
    </xf>
    <xf numFmtId="2" fontId="4" fillId="2" borderId="10" xfId="0" applyNumberFormat="1" applyFont="1" applyFill="1" applyBorder="1" applyAlignment="1" applyProtection="1">
      <alignment horizontal="center"/>
      <protection locked="0"/>
    </xf>
    <xf numFmtId="2" fontId="0" fillId="0" borderId="20" xfId="0" applyNumberFormat="1" applyBorder="1" applyAlignment="1" applyProtection="1">
      <protection locked="0"/>
    </xf>
    <xf numFmtId="0" fontId="28" fillId="0" borderId="34" xfId="0" applyFont="1" applyFill="1" applyBorder="1" applyAlignment="1" applyProtection="1">
      <alignment horizontal="center"/>
    </xf>
    <xf numFmtId="0" fontId="28" fillId="0" borderId="35" xfId="0" applyFont="1" applyBorder="1" applyAlignment="1" applyProtection="1">
      <alignment horizontal="center"/>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2" xfId="0" applyFont="1" applyBorder="1" applyAlignment="1" applyProtection="1">
      <alignment horizontal="right"/>
    </xf>
    <xf numFmtId="0" fontId="28" fillId="0" borderId="23"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2" fontId="62" fillId="0" borderId="36" xfId="0" applyNumberFormat="1" applyFont="1" applyFill="1" applyBorder="1" applyAlignment="1" applyProtection="1">
      <alignment horizontal="center"/>
    </xf>
    <xf numFmtId="2" fontId="62" fillId="0" borderId="37" xfId="0" applyNumberFormat="1" applyFont="1" applyBorder="1" applyAlignment="1">
      <alignment horizontal="center"/>
    </xf>
    <xf numFmtId="0" fontId="28" fillId="0" borderId="0" xfId="0" applyFont="1" applyFill="1" applyAlignment="1" applyProtection="1">
      <alignment horizontal="right"/>
    </xf>
    <xf numFmtId="0" fontId="0" fillId="0" borderId="17" xfId="0" applyBorder="1" applyAlignment="1"/>
    <xf numFmtId="0" fontId="0" fillId="0" borderId="16" xfId="0" applyFill="1" applyBorder="1" applyAlignment="1" applyProtection="1">
      <alignment vertical="center" wrapText="1"/>
      <protection hidden="1"/>
    </xf>
    <xf numFmtId="0" fontId="45" fillId="0" borderId="1" xfId="0" applyFont="1" applyBorder="1" applyAlignment="1">
      <alignment horizontal="right" wrapText="1"/>
    </xf>
    <xf numFmtId="4" fontId="45" fillId="0" borderId="1" xfId="0" applyNumberFormat="1" applyFont="1" applyBorder="1" applyAlignment="1">
      <alignment horizontal="center"/>
    </xf>
    <xf numFmtId="0" fontId="45" fillId="0" borderId="1" xfId="0" applyFont="1" applyBorder="1" applyAlignment="1">
      <alignment horizontal="center"/>
    </xf>
    <xf numFmtId="0" fontId="31" fillId="0" borderId="19" xfId="0" applyNumberFormat="1" applyFont="1" applyBorder="1" applyAlignment="1" applyProtection="1">
      <alignment horizontal="center" wrapText="1"/>
    </xf>
    <xf numFmtId="0" fontId="0" fillId="0" borderId="21" xfId="0" applyFont="1" applyBorder="1" applyAlignment="1">
      <alignment horizontal="center" wrapText="1"/>
    </xf>
    <xf numFmtId="0" fontId="0" fillId="0" borderId="9"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52" fillId="0" borderId="0" xfId="0" applyFont="1" applyAlignment="1">
      <alignment horizontal="right"/>
    </xf>
    <xf numFmtId="0" fontId="0" fillId="0" borderId="0" xfId="0" applyAlignment="1">
      <alignment horizontal="right"/>
    </xf>
    <xf numFmtId="0" fontId="0" fillId="0" borderId="23" xfId="0" applyBorder="1" applyAlignment="1">
      <alignment horizontal="right"/>
    </xf>
    <xf numFmtId="0" fontId="52" fillId="0" borderId="23" xfId="0" applyFont="1" applyBorder="1" applyAlignment="1">
      <alignment horizontal="right"/>
    </xf>
    <xf numFmtId="0" fontId="50" fillId="0" borderId="0" xfId="0" applyFont="1" applyAlignment="1">
      <alignment horizontal="right"/>
    </xf>
    <xf numFmtId="4" fontId="72" fillId="0" borderId="8" xfId="0" applyNumberFormat="1" applyFont="1" applyFill="1" applyBorder="1" applyAlignment="1" applyProtection="1">
      <alignment vertical="center" wrapText="1"/>
      <protection hidden="1"/>
    </xf>
    <xf numFmtId="0" fontId="73" fillId="0" borderId="16" xfId="0" applyFont="1" applyFill="1" applyBorder="1" applyAlignment="1" applyProtection="1">
      <alignment vertical="center" wrapText="1"/>
      <protection hidden="1"/>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19" xfId="0" applyNumberFormat="1" applyFont="1" applyFill="1" applyBorder="1" applyAlignment="1" applyProtection="1">
      <alignment horizontal="center"/>
      <protection locked="0"/>
    </xf>
    <xf numFmtId="0" fontId="26" fillId="2" borderId="21" xfId="0" applyNumberFormat="1" applyFont="1" applyFill="1" applyBorder="1" applyAlignment="1" applyProtection="1">
      <alignment horizontal="center"/>
      <protection locked="0"/>
    </xf>
    <xf numFmtId="0" fontId="26" fillId="2" borderId="9" xfId="0" applyNumberFormat="1" applyFont="1" applyFill="1" applyBorder="1" applyAlignment="1" applyProtection="1">
      <alignment horizontal="center"/>
      <protection locked="0"/>
    </xf>
    <xf numFmtId="49" fontId="26" fillId="2" borderId="19" xfId="0" applyNumberFormat="1" applyFont="1" applyFill="1" applyBorder="1" applyAlignment="1" applyProtection="1">
      <alignment horizontal="center"/>
      <protection locked="0"/>
    </xf>
    <xf numFmtId="49" fontId="26" fillId="2" borderId="21" xfId="0" applyNumberFormat="1" applyFont="1" applyFill="1" applyBorder="1" applyAlignment="1" applyProtection="1">
      <alignment horizontal="center"/>
      <protection locked="0"/>
    </xf>
    <xf numFmtId="49" fontId="26" fillId="2" borderId="9" xfId="0" applyNumberFormat="1" applyFont="1" applyFill="1" applyBorder="1" applyAlignment="1" applyProtection="1">
      <alignment horizontal="center"/>
      <protection locked="0"/>
    </xf>
    <xf numFmtId="0" fontId="30" fillId="0" borderId="28"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0" borderId="0" xfId="0" applyFont="1" applyAlignment="1" applyProtection="1">
      <alignment horizontal="right"/>
    </xf>
    <xf numFmtId="0" fontId="0" fillId="0" borderId="17" xfId="0" applyBorder="1" applyAlignment="1">
      <alignment horizontal="right"/>
    </xf>
    <xf numFmtId="0" fontId="6" fillId="0" borderId="22" xfId="0" applyFont="1" applyBorder="1" applyAlignment="1" applyProtection="1">
      <alignment horizontal="right"/>
    </xf>
    <xf numFmtId="0" fontId="6" fillId="0" borderId="22" xfId="0" applyFont="1" applyFill="1" applyBorder="1" applyAlignment="1" applyProtection="1">
      <alignment horizontal="right"/>
    </xf>
    <xf numFmtId="0" fontId="6" fillId="6" borderId="1" xfId="0" applyFont="1" applyFill="1" applyBorder="1" applyAlignment="1" applyProtection="1">
      <alignment horizontal="left"/>
    </xf>
    <xf numFmtId="0" fontId="0" fillId="6" borderId="1" xfId="0" applyFill="1" applyBorder="1" applyAlignment="1">
      <alignment horizontal="left"/>
    </xf>
    <xf numFmtId="0" fontId="0" fillId="0" borderId="0" xfId="0" applyAlignment="1" applyProtection="1">
      <alignment wrapText="1"/>
    </xf>
    <xf numFmtId="49" fontId="4" fillId="2" borderId="19" xfId="0" applyNumberFormat="1" applyFont="1" applyFill="1" applyBorder="1" applyAlignment="1" applyProtection="1">
      <alignment horizontal="center"/>
      <protection locked="0"/>
    </xf>
    <xf numFmtId="49" fontId="4" fillId="0" borderId="21" xfId="0" applyNumberFormat="1" applyFont="1" applyBorder="1" applyAlignment="1" applyProtection="1">
      <alignment horizontal="center"/>
      <protection locked="0"/>
    </xf>
    <xf numFmtId="49" fontId="4" fillId="0" borderId="9" xfId="0" applyNumberFormat="1" applyFont="1" applyBorder="1" applyAlignment="1" applyProtection="1">
      <alignment horizontal="center"/>
      <protection locked="0"/>
    </xf>
    <xf numFmtId="14" fontId="6" fillId="2" borderId="19" xfId="0" applyNumberFormat="1" applyFont="1" applyFill="1" applyBorder="1" applyAlignment="1" applyProtection="1">
      <protection locked="0"/>
    </xf>
    <xf numFmtId="0" fontId="0" fillId="0" borderId="9" xfId="0" applyBorder="1" applyAlignment="1" applyProtection="1">
      <protection locked="0"/>
    </xf>
    <xf numFmtId="0" fontId="2" fillId="0" borderId="19" xfId="0" applyFont="1" applyBorder="1" applyAlignment="1" applyProtection="1">
      <alignment horizontal="center"/>
    </xf>
    <xf numFmtId="0" fontId="0" fillId="0" borderId="21" xfId="0" applyBorder="1" applyAlignment="1">
      <alignment horizontal="center"/>
    </xf>
    <xf numFmtId="166" fontId="6" fillId="0" borderId="25" xfId="0" applyNumberFormat="1" applyFont="1" applyBorder="1" applyAlignment="1" applyProtection="1">
      <alignment horizontal="center"/>
      <protection hidden="1"/>
    </xf>
    <xf numFmtId="0" fontId="0" fillId="0" borderId="27" xfId="0" applyBorder="1" applyAlignment="1" applyProtection="1">
      <alignment horizontal="center"/>
      <protection hidden="1"/>
    </xf>
    <xf numFmtId="166" fontId="6" fillId="0" borderId="10" xfId="0" applyNumberFormat="1" applyFont="1" applyBorder="1" applyAlignment="1" applyProtection="1">
      <alignment horizontal="center"/>
      <protection hidden="1"/>
    </xf>
    <xf numFmtId="0" fontId="0" fillId="0" borderId="32" xfId="0" applyBorder="1" applyAlignment="1" applyProtection="1">
      <alignment horizontal="center"/>
      <protection hidden="1"/>
    </xf>
    <xf numFmtId="0" fontId="6" fillId="0" borderId="0" xfId="0" applyFont="1" applyAlignment="1" applyProtection="1">
      <alignment horizontal="right"/>
      <protection hidden="1"/>
    </xf>
    <xf numFmtId="0" fontId="0" fillId="0" borderId="17" xfId="0" applyBorder="1" applyAlignment="1" applyProtection="1">
      <alignment horizontal="right"/>
      <protection hidden="1"/>
    </xf>
    <xf numFmtId="166" fontId="6" fillId="0" borderId="22"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32" xfId="0" applyNumberFormat="1" applyFont="1" applyBorder="1" applyAlignment="1" applyProtection="1">
      <alignment horizontal="center"/>
      <protection hidden="1"/>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3106614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40625" defaultRowHeight="12.75" x14ac:dyDescent="0.2"/>
  <cols>
    <col min="1" max="1" width="40.140625" style="7" customWidth="1"/>
    <col min="2" max="2" width="75.5703125" style="7" customWidth="1"/>
    <col min="3" max="16384" width="9.140625" style="7"/>
  </cols>
  <sheetData>
    <row r="4" spans="1:3" ht="15" x14ac:dyDescent="0.2">
      <c r="A4" s="18"/>
      <c r="B4" s="19"/>
      <c r="C4" s="19"/>
    </row>
    <row r="6" spans="1:3" ht="20.25" x14ac:dyDescent="0.3">
      <c r="A6" s="233"/>
    </row>
    <row r="7" spans="1:3" x14ac:dyDescent="0.2">
      <c r="A7" s="6" t="s">
        <v>102</v>
      </c>
      <c r="B7" s="6"/>
    </row>
    <row r="8" spans="1:3" x14ac:dyDescent="0.2">
      <c r="A8" s="6" t="s">
        <v>103</v>
      </c>
      <c r="B8" s="6"/>
    </row>
    <row r="9" spans="1:3" x14ac:dyDescent="0.2">
      <c r="A9" s="6"/>
      <c r="B9" s="6"/>
    </row>
    <row r="10" spans="1:3" x14ac:dyDescent="0.2">
      <c r="A10" s="6" t="s">
        <v>108</v>
      </c>
      <c r="B10" s="6"/>
    </row>
    <row r="11" spans="1:3" x14ac:dyDescent="0.2">
      <c r="A11" s="6" t="s">
        <v>164</v>
      </c>
      <c r="B11" s="6"/>
    </row>
    <row r="12" spans="1:3" x14ac:dyDescent="0.2">
      <c r="A12" s="6" t="s">
        <v>111</v>
      </c>
      <c r="B12" s="6"/>
    </row>
    <row r="13" spans="1:3" x14ac:dyDescent="0.2">
      <c r="A13" s="6"/>
      <c r="B13" s="6"/>
    </row>
    <row r="14" spans="1:3" x14ac:dyDescent="0.2">
      <c r="A14" s="6" t="s">
        <v>110</v>
      </c>
      <c r="B14" s="6"/>
    </row>
    <row r="15" spans="1:3" x14ac:dyDescent="0.2">
      <c r="A15" s="6" t="s">
        <v>109</v>
      </c>
      <c r="B15" s="6"/>
    </row>
    <row r="16" spans="1:3" x14ac:dyDescent="0.2">
      <c r="A16" s="6"/>
      <c r="B16" s="6"/>
    </row>
    <row r="17" spans="1:2" x14ac:dyDescent="0.2">
      <c r="A17" s="6" t="s">
        <v>70</v>
      </c>
      <c r="B17" s="6"/>
    </row>
    <row r="18" spans="1:2" x14ac:dyDescent="0.2">
      <c r="A18" s="31" t="s">
        <v>72</v>
      </c>
      <c r="B18" s="6"/>
    </row>
    <row r="19" spans="1:2" x14ac:dyDescent="0.2">
      <c r="A19" s="31" t="s">
        <v>73</v>
      </c>
      <c r="B19" s="6"/>
    </row>
    <row r="20" spans="1:2" x14ac:dyDescent="0.2">
      <c r="A20" s="31" t="s">
        <v>71</v>
      </c>
      <c r="B20" s="6"/>
    </row>
    <row r="21" spans="1:2" ht="13.5" customHeight="1" x14ac:dyDescent="0.2">
      <c r="A21" s="31" t="s">
        <v>81</v>
      </c>
      <c r="B21" s="6"/>
    </row>
    <row r="22" spans="1:2" ht="13.5" customHeight="1" x14ac:dyDescent="0.2">
      <c r="A22" s="31" t="s">
        <v>82</v>
      </c>
      <c r="B22" s="6"/>
    </row>
    <row r="23" spans="1:2" ht="13.5" customHeight="1" x14ac:dyDescent="0.2">
      <c r="A23" s="31"/>
      <c r="B23" s="6"/>
    </row>
    <row r="24" spans="1:2" x14ac:dyDescent="0.2">
      <c r="A24" s="6" t="s">
        <v>64</v>
      </c>
      <c r="B24" s="6"/>
    </row>
    <row r="25" spans="1:2" x14ac:dyDescent="0.2">
      <c r="A25" s="6" t="s">
        <v>114</v>
      </c>
      <c r="B25" s="6"/>
    </row>
    <row r="26" spans="1:2" x14ac:dyDescent="0.2">
      <c r="A26" s="232" t="s">
        <v>167</v>
      </c>
      <c r="B26" s="6"/>
    </row>
    <row r="27" spans="1:2" x14ac:dyDescent="0.2">
      <c r="A27" s="6" t="s">
        <v>59</v>
      </c>
      <c r="B27" s="6"/>
    </row>
    <row r="28" spans="1:2" x14ac:dyDescent="0.2">
      <c r="A28" s="6" t="s">
        <v>60</v>
      </c>
      <c r="B28" s="6"/>
    </row>
    <row r="29" spans="1:2" x14ac:dyDescent="0.2">
      <c r="A29" s="6"/>
      <c r="B29" s="6"/>
    </row>
    <row r="30" spans="1:2" x14ac:dyDescent="0.2">
      <c r="A30" s="6" t="s">
        <v>37</v>
      </c>
      <c r="B30" s="6"/>
    </row>
    <row r="31" spans="1:2" x14ac:dyDescent="0.2">
      <c r="A31" s="6" t="s">
        <v>26</v>
      </c>
      <c r="B31" s="6"/>
    </row>
    <row r="32" spans="1:2" x14ac:dyDescent="0.2">
      <c r="A32" s="6" t="s">
        <v>39</v>
      </c>
      <c r="B32" s="6"/>
    </row>
    <row r="33" spans="1:5" x14ac:dyDescent="0.2">
      <c r="A33" s="6"/>
      <c r="B33" s="6"/>
    </row>
    <row r="34" spans="1:5" x14ac:dyDescent="0.2">
      <c r="A34" s="188" t="s">
        <v>170</v>
      </c>
      <c r="B34" s="8"/>
    </row>
    <row r="38" spans="1:5" x14ac:dyDescent="0.2">
      <c r="E38" s="9"/>
    </row>
    <row r="44" spans="1:5" s="10" customFormat="1" x14ac:dyDescent="0.2"/>
    <row r="46" spans="1:5" ht="15" x14ac:dyDescent="0.25">
      <c r="A46" s="11"/>
    </row>
    <row r="56" ht="13.5" customHeight="1" x14ac:dyDescent="0.2"/>
    <row r="67" ht="38.25" customHeight="1" x14ac:dyDescent="0.2"/>
    <row r="84" ht="36" customHeight="1" x14ac:dyDescent="0.2"/>
  </sheetData>
  <sheetProtection algorithmName="SHA-512" hashValue="rk0nFW4LCmHgJ6oaJ+dnQtXMO/pZmxJ/4IkaSUT/gQr1G2kIkIEc0W6jsD4Iyi4K/iZYsPPPOOIQZvsdhB1eMQ==" saltValue="tGP9HU1JQox6wkrM+lcObQ=="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82"/>
      <c r="F1" s="283"/>
      <c r="G1" s="284"/>
    </row>
    <row r="2" spans="1:8" s="54" customFormat="1" ht="15" x14ac:dyDescent="0.25">
      <c r="A2" s="54" t="s">
        <v>141</v>
      </c>
      <c r="C2" s="55"/>
      <c r="D2" s="55"/>
      <c r="E2" s="52"/>
      <c r="F2" s="53"/>
      <c r="G2" s="53"/>
    </row>
    <row r="3" spans="1:8" ht="15" x14ac:dyDescent="0.25">
      <c r="B3" s="49" t="s">
        <v>145</v>
      </c>
      <c r="C3" s="12"/>
      <c r="D3" s="217" t="s">
        <v>6</v>
      </c>
      <c r="E3" s="55"/>
      <c r="F3" s="302" t="s">
        <v>148</v>
      </c>
      <c r="G3" s="303"/>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98" t="s">
        <v>135</v>
      </c>
      <c r="G7" s="299"/>
      <c r="H7" s="151"/>
    </row>
    <row r="8" spans="1:8" ht="15.75" thickBot="1" x14ac:dyDescent="0.3">
      <c r="B8" s="287" t="s">
        <v>3</v>
      </c>
      <c r="C8" s="288"/>
      <c r="D8" s="62"/>
      <c r="F8" s="298" t="s">
        <v>136</v>
      </c>
      <c r="G8" s="299"/>
      <c r="H8" s="151"/>
    </row>
    <row r="9" spans="1:8" s="63" customFormat="1" ht="31.5" customHeight="1" thickBot="1" x14ac:dyDescent="0.3">
      <c r="B9" s="64" t="s">
        <v>1</v>
      </c>
      <c r="C9" s="64" t="s">
        <v>2</v>
      </c>
      <c r="D9" s="285" t="s">
        <v>0</v>
      </c>
      <c r="E9" s="286"/>
      <c r="F9" s="294" t="s">
        <v>137</v>
      </c>
      <c r="G9" s="295"/>
      <c r="H9" s="95">
        <v>0.06</v>
      </c>
    </row>
    <row r="10" spans="1:8" s="65" customFormat="1" ht="27" customHeight="1" thickBot="1" x14ac:dyDescent="0.3">
      <c r="B10" s="29"/>
      <c r="C10" s="29"/>
      <c r="D10" s="289"/>
      <c r="E10" s="290"/>
      <c r="F10" s="296" t="s">
        <v>138</v>
      </c>
      <c r="G10" s="297"/>
      <c r="H10" s="184"/>
    </row>
    <row r="11" spans="1:8" ht="15.75" thickBot="1" x14ac:dyDescent="0.3">
      <c r="B11" s="66" t="s">
        <v>69</v>
      </c>
      <c r="C11" s="214"/>
      <c r="D11" s="291" t="s">
        <v>144</v>
      </c>
      <c r="E11" s="292"/>
      <c r="F11" s="293" t="s">
        <v>139</v>
      </c>
      <c r="G11" s="293"/>
      <c r="H11" s="186">
        <f>ROUND(H25*(H10/100)*0.0885,2)</f>
        <v>0</v>
      </c>
    </row>
    <row r="12" spans="1:8" ht="15.75" thickBot="1" x14ac:dyDescent="0.3">
      <c r="B12" s="67"/>
      <c r="C12" s="68"/>
      <c r="D12" s="300">
        <f>IF(C4=0,0,ROUND(D10/C4*C3,2))</f>
        <v>0</v>
      </c>
      <c r="E12" s="301"/>
      <c r="F12" s="294" t="s">
        <v>140</v>
      </c>
      <c r="G12" s="295"/>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80">
        <f>IF(UPPER(H8)="DA",0,IF(ISBLANK(H10),H12,H12-H11))</f>
        <v>0</v>
      </c>
      <c r="H14" s="281"/>
    </row>
    <row r="15" spans="1:8" ht="15.75" thickBot="1" x14ac:dyDescent="0.3">
      <c r="B15" s="65"/>
      <c r="C15" s="49" t="s">
        <v>47</v>
      </c>
      <c r="D15" s="5"/>
      <c r="E15" s="70"/>
      <c r="F15" s="211" t="s">
        <v>131</v>
      </c>
      <c r="G15" s="280">
        <f>IF(UPPER(H8)="DA",0,ROUND(H25*0.0656,2))</f>
        <v>0</v>
      </c>
      <c r="H15" s="304"/>
    </row>
    <row r="16" spans="1:8" ht="15.75" thickBot="1" x14ac:dyDescent="0.3">
      <c r="B16" s="65"/>
      <c r="C16" s="65"/>
      <c r="D16" s="71"/>
      <c r="E16" s="70"/>
      <c r="F16" s="51" t="s">
        <v>132</v>
      </c>
      <c r="G16" s="280">
        <f>IF(UPPER(H8)="DA",0,ROUND((H25*H9)/100,2))</f>
        <v>0</v>
      </c>
      <c r="H16" s="304"/>
    </row>
    <row r="17" spans="1:8" ht="15.75" thickBot="1" x14ac:dyDescent="0.3">
      <c r="A17" s="49" t="s">
        <v>48</v>
      </c>
      <c r="B17" s="12"/>
      <c r="C17" s="49" t="s">
        <v>49</v>
      </c>
      <c r="D17" s="17"/>
      <c r="E17" s="70"/>
      <c r="F17" s="51" t="s">
        <v>133</v>
      </c>
      <c r="G17" s="280">
        <f>IF(UPPER(H8)="DA",0,ROUND(H25*0.001,2))</f>
        <v>0</v>
      </c>
      <c r="H17" s="304"/>
    </row>
    <row r="18" spans="1:8" ht="15.75" thickBot="1" x14ac:dyDescent="0.3">
      <c r="B18" s="200"/>
      <c r="C18" s="201" t="s">
        <v>50</v>
      </c>
      <c r="D18" s="202"/>
      <c r="E18" s="70"/>
      <c r="F18" s="51" t="s">
        <v>134</v>
      </c>
      <c r="G18" s="280">
        <f>IF(UPPER(H8)="DA",0,ROUND(H25*0.0053,2))</f>
        <v>0</v>
      </c>
      <c r="H18" s="304"/>
    </row>
    <row r="19" spans="1:8" ht="15.75" thickBot="1" x14ac:dyDescent="0.3">
      <c r="B19" s="203"/>
      <c r="C19" s="201" t="s">
        <v>51</v>
      </c>
      <c r="D19" s="204"/>
      <c r="E19" s="50"/>
      <c r="F19" s="234" t="s">
        <v>169</v>
      </c>
      <c r="G19" s="318">
        <f>IF(UPPER(H8)="DA",0,ROUND(H25*0.01,2))</f>
        <v>0</v>
      </c>
      <c r="H19" s="319"/>
    </row>
    <row r="20" spans="1:8" ht="15.75" thickBot="1" x14ac:dyDescent="0.3">
      <c r="B20" s="65"/>
      <c r="C20" s="65"/>
      <c r="D20" s="72"/>
      <c r="E20" s="55"/>
      <c r="F20" s="56"/>
      <c r="G20" s="49" t="s">
        <v>52</v>
      </c>
      <c r="H20" s="20">
        <f>IF(D19=0,0,ROUND(D18/D19,2))</f>
        <v>0</v>
      </c>
    </row>
    <row r="21" spans="1:8" ht="15.75" thickBot="1" x14ac:dyDescent="0.3">
      <c r="B21" s="311" t="s">
        <v>143</v>
      </c>
      <c r="C21" s="312"/>
      <c r="D21" s="189"/>
      <c r="E21" s="198"/>
      <c r="F21" s="200"/>
      <c r="G21" s="201" t="s">
        <v>119</v>
      </c>
      <c r="H21" s="205">
        <f>ROUND(H20*D15*D14/100,2)</f>
        <v>0</v>
      </c>
    </row>
    <row r="22" spans="1:8" ht="15.75" thickBot="1" x14ac:dyDescent="0.3">
      <c r="B22" s="312"/>
      <c r="C22" s="312"/>
      <c r="F22" s="317" t="s">
        <v>162</v>
      </c>
      <c r="G22" s="315"/>
      <c r="H22" s="199">
        <f>ROUND(+MIN(H21*D12,D21*D12,D27*D12),2)</f>
        <v>0</v>
      </c>
    </row>
    <row r="23" spans="1:8" ht="15.75" thickBot="1" x14ac:dyDescent="0.3">
      <c r="B23" s="190"/>
      <c r="C23" s="191" t="s">
        <v>159</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313" t="s">
        <v>158</v>
      </c>
      <c r="B26" s="314"/>
      <c r="C26" s="315"/>
      <c r="D26" s="227">
        <f>ROUND(D27*D12,2)</f>
        <v>0</v>
      </c>
      <c r="F26" s="56"/>
      <c r="G26" s="49"/>
      <c r="H26" s="226"/>
    </row>
    <row r="27" spans="1:8" ht="17.45" customHeight="1" thickBot="1" x14ac:dyDescent="0.3">
      <c r="A27" s="313" t="s">
        <v>161</v>
      </c>
      <c r="B27" s="313"/>
      <c r="C27" s="316"/>
      <c r="D27" s="228">
        <f>IF(H3=0,0,ROUND((šifrant!A26/H3),6))</f>
        <v>0</v>
      </c>
      <c r="F27" s="56"/>
      <c r="G27" s="49"/>
      <c r="H27" s="226"/>
    </row>
    <row r="28" spans="1:8" ht="17.45"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59" t="s">
        <v>121</v>
      </c>
      <c r="B30" s="260"/>
      <c r="C30" s="260"/>
      <c r="D30" s="260"/>
      <c r="E30" s="56"/>
      <c r="G30" s="49" t="s">
        <v>93</v>
      </c>
      <c r="H30" s="15"/>
    </row>
    <row r="31" spans="1:8" ht="15.75" thickBot="1" x14ac:dyDescent="0.3">
      <c r="A31" s="261" t="s">
        <v>122</v>
      </c>
      <c r="B31" s="262"/>
      <c r="C31" s="262"/>
      <c r="D31" s="263">
        <f>H21</f>
        <v>0</v>
      </c>
      <c r="F31" s="74"/>
      <c r="G31" s="73" t="s">
        <v>54</v>
      </c>
      <c r="H31" s="22">
        <f>H29+H30</f>
        <v>0</v>
      </c>
    </row>
    <row r="32" spans="1:8" ht="12" customHeight="1" x14ac:dyDescent="0.25">
      <c r="A32" s="262"/>
      <c r="B32" s="262"/>
      <c r="C32" s="262"/>
      <c r="D32" s="264"/>
      <c r="F32" s="74"/>
      <c r="G32" s="73"/>
      <c r="H32" s="197"/>
    </row>
    <row r="33" spans="1:9" ht="13.9" customHeight="1" x14ac:dyDescent="0.2">
      <c r="A33" s="305" t="s">
        <v>125</v>
      </c>
      <c r="B33" s="305"/>
      <c r="C33" s="305"/>
      <c r="D33" s="306">
        <f>ROUND(D21,2)</f>
        <v>0</v>
      </c>
      <c r="E33" s="50"/>
    </row>
    <row r="34" spans="1:9" ht="12.6" customHeight="1" x14ac:dyDescent="0.2">
      <c r="A34" s="305"/>
      <c r="B34" s="305"/>
      <c r="C34" s="305"/>
      <c r="D34" s="307"/>
      <c r="E34" s="50"/>
      <c r="F34" s="308" t="s">
        <v>129</v>
      </c>
      <c r="G34" s="309"/>
      <c r="H34" s="310"/>
    </row>
    <row r="35" spans="1:9" ht="15" customHeight="1" x14ac:dyDescent="0.2">
      <c r="A35" s="266" t="s">
        <v>160</v>
      </c>
      <c r="B35" s="267"/>
      <c r="C35" s="267"/>
      <c r="D35" s="268">
        <f xml:space="preserve"> ROUND(D24,2)</f>
        <v>0</v>
      </c>
      <c r="E35" s="50"/>
      <c r="F35" s="257" t="s">
        <v>124</v>
      </c>
      <c r="G35" s="258"/>
      <c r="H35" s="257" t="s">
        <v>128</v>
      </c>
    </row>
    <row r="36" spans="1:9" ht="20.25" customHeight="1" x14ac:dyDescent="0.2">
      <c r="A36" s="267"/>
      <c r="B36" s="267"/>
      <c r="C36" s="267"/>
      <c r="D36" s="269"/>
      <c r="F36" s="265"/>
      <c r="G36" s="265"/>
      <c r="H36" s="258"/>
    </row>
    <row r="37" spans="1:9" ht="24.75" customHeight="1" x14ac:dyDescent="0.2">
      <c r="A37" s="276" t="s">
        <v>166</v>
      </c>
      <c r="B37" s="277"/>
      <c r="C37" s="277"/>
      <c r="D37" s="230">
        <f xml:space="preserve"> ROUND(D27,2)</f>
        <v>0</v>
      </c>
      <c r="F37" s="278" t="s">
        <v>123</v>
      </c>
      <c r="G37" s="279"/>
      <c r="H37" s="221" t="s">
        <v>127</v>
      </c>
    </row>
    <row r="38" spans="1:9" ht="16.899999999999999" customHeight="1" x14ac:dyDescent="0.2">
      <c r="A38" s="209"/>
      <c r="B38" s="210"/>
      <c r="C38" s="207"/>
      <c r="F38" s="254" t="s">
        <v>154</v>
      </c>
      <c r="G38" s="254"/>
      <c r="H38" s="254" t="s">
        <v>156</v>
      </c>
    </row>
    <row r="39" spans="1:9" ht="7.9" customHeight="1" x14ac:dyDescent="0.2">
      <c r="A39" s="270" t="s">
        <v>126</v>
      </c>
      <c r="B39" s="255"/>
      <c r="E39" s="207"/>
      <c r="F39" s="254"/>
      <c r="G39" s="254"/>
      <c r="H39" s="254"/>
      <c r="I39" s="208"/>
    </row>
    <row r="40" spans="1:9" ht="28.15" customHeight="1" thickBot="1" x14ac:dyDescent="0.25">
      <c r="A40" s="271"/>
      <c r="B40" s="256"/>
      <c r="C40" s="272" t="s">
        <v>142</v>
      </c>
      <c r="D40" s="219"/>
      <c r="E40" s="219"/>
      <c r="F40" s="274" t="s">
        <v>163</v>
      </c>
      <c r="G40" s="275"/>
      <c r="H40" s="231" t="s">
        <v>156</v>
      </c>
    </row>
    <row r="41" spans="1:9" ht="71.45" customHeight="1" x14ac:dyDescent="0.2">
      <c r="A41" s="271"/>
      <c r="B41" s="256"/>
      <c r="C41" s="273"/>
      <c r="D41" s="245" t="s">
        <v>165</v>
      </c>
      <c r="E41" s="246"/>
      <c r="F41" s="246"/>
      <c r="G41" s="246"/>
      <c r="H41" s="247"/>
    </row>
    <row r="42" spans="1:9" x14ac:dyDescent="0.2">
      <c r="B42" s="61"/>
      <c r="D42" s="248"/>
      <c r="E42" s="249"/>
      <c r="F42" s="249"/>
      <c r="G42" s="249"/>
      <c r="H42" s="250"/>
    </row>
    <row r="43" spans="1:9" x14ac:dyDescent="0.2">
      <c r="A43" s="75" t="s">
        <v>63</v>
      </c>
      <c r="B43" s="14"/>
      <c r="D43" s="248"/>
      <c r="E43" s="249"/>
      <c r="F43" s="249"/>
      <c r="G43" s="249"/>
      <c r="H43" s="250"/>
    </row>
    <row r="44" spans="1:9" ht="78.75" customHeight="1" thickBot="1" x14ac:dyDescent="0.25">
      <c r="D44" s="251"/>
      <c r="E44" s="252"/>
      <c r="F44" s="252"/>
      <c r="G44" s="252"/>
      <c r="H44" s="253"/>
    </row>
  </sheetData>
  <sheetProtection algorithmName="SHA-512" hashValue="k7VJ+AyJjmr4G2m/xYXP9rH/3f+pZ+moAXxx4+EGIKYsuiYOpm7qDDaTunx4CVOzETVvOcdXdNMoetfu1MqbjQ==" saltValue="8gxX7I38C1Gtvk3uoI/ySg==" spinCount="100000" sheet="1" selectLockedCells="1"/>
  <mergeCells count="42">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G19:H19"/>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886AA2F0-16E1-4145-81E3-8B81C4571669}">
      <formula1>"30,50"</formula1>
    </dataValidation>
    <dataValidation type="list" allowBlank="1" showInputMessage="1" showErrorMessage="1" sqref="C11" xr:uid="{33DB7067-A5FA-4D82-A193-C682E65D4F05}">
      <formula1>"A,B"</formula1>
    </dataValidation>
    <dataValidation type="list" showInputMessage="1" showErrorMessage="1" sqref="H7:H8" xr:uid="{C70982FE-E717-434A-BCCB-AF8ABDA582F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3DAF3BC-B96B-49C2-86AB-ECC47AD33923}">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82"/>
      <c r="F1" s="283"/>
      <c r="G1" s="284"/>
    </row>
    <row r="2" spans="1:8" s="54" customFormat="1" ht="15" x14ac:dyDescent="0.25">
      <c r="A2" s="54" t="s">
        <v>141</v>
      </c>
      <c r="C2" s="55"/>
      <c r="D2" s="55"/>
      <c r="E2" s="52"/>
      <c r="F2" s="53"/>
      <c r="G2" s="53"/>
    </row>
    <row r="3" spans="1:8" ht="15" x14ac:dyDescent="0.25">
      <c r="B3" s="49" t="s">
        <v>145</v>
      </c>
      <c r="C3" s="12"/>
      <c r="D3" s="217" t="s">
        <v>6</v>
      </c>
      <c r="E3" s="55"/>
      <c r="F3" s="302" t="s">
        <v>148</v>
      </c>
      <c r="G3" s="303"/>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98" t="s">
        <v>135</v>
      </c>
      <c r="G7" s="299"/>
      <c r="H7" s="151"/>
    </row>
    <row r="8" spans="1:8" ht="15.75" thickBot="1" x14ac:dyDescent="0.3">
      <c r="B8" s="287" t="s">
        <v>3</v>
      </c>
      <c r="C8" s="288"/>
      <c r="D8" s="62"/>
      <c r="F8" s="298" t="s">
        <v>136</v>
      </c>
      <c r="G8" s="299"/>
      <c r="H8" s="151"/>
    </row>
    <row r="9" spans="1:8" s="63" customFormat="1" ht="31.5" customHeight="1" thickBot="1" x14ac:dyDescent="0.3">
      <c r="B9" s="64" t="s">
        <v>1</v>
      </c>
      <c r="C9" s="64" t="s">
        <v>2</v>
      </c>
      <c r="D9" s="285" t="s">
        <v>0</v>
      </c>
      <c r="E9" s="286"/>
      <c r="F9" s="294" t="s">
        <v>137</v>
      </c>
      <c r="G9" s="295"/>
      <c r="H9" s="95">
        <v>0.06</v>
      </c>
    </row>
    <row r="10" spans="1:8" s="65" customFormat="1" ht="27" customHeight="1" thickBot="1" x14ac:dyDescent="0.3">
      <c r="B10" s="29"/>
      <c r="C10" s="29"/>
      <c r="D10" s="289"/>
      <c r="E10" s="290"/>
      <c r="F10" s="296" t="s">
        <v>138</v>
      </c>
      <c r="G10" s="297"/>
      <c r="H10" s="184"/>
    </row>
    <row r="11" spans="1:8" ht="15.75" thickBot="1" x14ac:dyDescent="0.3">
      <c r="B11" s="66" t="s">
        <v>69</v>
      </c>
      <c r="C11" s="214"/>
      <c r="D11" s="291" t="s">
        <v>144</v>
      </c>
      <c r="E11" s="292"/>
      <c r="F11" s="293" t="s">
        <v>139</v>
      </c>
      <c r="G11" s="293"/>
      <c r="H11" s="186">
        <f>ROUND(H25*(H10/100)*0.0885,2)</f>
        <v>0</v>
      </c>
    </row>
    <row r="12" spans="1:8" ht="15.75" thickBot="1" x14ac:dyDescent="0.3">
      <c r="B12" s="67"/>
      <c r="C12" s="68"/>
      <c r="D12" s="300">
        <f>IF(C4=0,0,ROUND(D10/C4*C3,2))</f>
        <v>0</v>
      </c>
      <c r="E12" s="301"/>
      <c r="F12" s="294" t="s">
        <v>140</v>
      </c>
      <c r="G12" s="295"/>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80">
        <f>IF(UPPER(H8)="DA",0,IF(ISBLANK(H10),H12,H12-H11))</f>
        <v>0</v>
      </c>
      <c r="H14" s="281"/>
    </row>
    <row r="15" spans="1:8" ht="15.75" thickBot="1" x14ac:dyDescent="0.3">
      <c r="B15" s="65"/>
      <c r="C15" s="49" t="s">
        <v>47</v>
      </c>
      <c r="D15" s="5"/>
      <c r="E15" s="70"/>
      <c r="F15" s="211" t="s">
        <v>131</v>
      </c>
      <c r="G15" s="280">
        <f>IF(UPPER(H8)="DA",0,ROUND(H25*0.0656,2))</f>
        <v>0</v>
      </c>
      <c r="H15" s="304"/>
    </row>
    <row r="16" spans="1:8" ht="15.75" thickBot="1" x14ac:dyDescent="0.3">
      <c r="B16" s="65"/>
      <c r="C16" s="65"/>
      <c r="D16" s="71"/>
      <c r="E16" s="70"/>
      <c r="F16" s="51" t="s">
        <v>132</v>
      </c>
      <c r="G16" s="280">
        <f>IF(UPPER(H8)="DA",0,ROUND((H25*H9)/100,2))</f>
        <v>0</v>
      </c>
      <c r="H16" s="304"/>
    </row>
    <row r="17" spans="1:8" ht="15.75" thickBot="1" x14ac:dyDescent="0.3">
      <c r="A17" s="49" t="s">
        <v>48</v>
      </c>
      <c r="B17" s="12"/>
      <c r="C17" s="49" t="s">
        <v>49</v>
      </c>
      <c r="D17" s="17"/>
      <c r="E17" s="70"/>
      <c r="F17" s="51" t="s">
        <v>133</v>
      </c>
      <c r="G17" s="280">
        <f>IF(UPPER(H8)="DA",0,ROUND(H25*0.001,2))</f>
        <v>0</v>
      </c>
      <c r="H17" s="304"/>
    </row>
    <row r="18" spans="1:8" ht="15.75" thickBot="1" x14ac:dyDescent="0.3">
      <c r="B18" s="200"/>
      <c r="C18" s="201" t="s">
        <v>50</v>
      </c>
      <c r="D18" s="202"/>
      <c r="E18" s="70"/>
      <c r="F18" s="51" t="s">
        <v>134</v>
      </c>
      <c r="G18" s="280">
        <f>IF(UPPER(H8)="DA",0,ROUND(H25*0.0053,2))</f>
        <v>0</v>
      </c>
      <c r="H18" s="304"/>
    </row>
    <row r="19" spans="1:8" ht="15.75" thickBot="1" x14ac:dyDescent="0.3">
      <c r="B19" s="203"/>
      <c r="C19" s="201" t="s">
        <v>51</v>
      </c>
      <c r="D19" s="204"/>
      <c r="E19" s="50"/>
      <c r="F19" s="234" t="s">
        <v>169</v>
      </c>
      <c r="G19" s="318">
        <f>IF(UPPER(H8)="DA",0,ROUND(H25*0.01,2))</f>
        <v>0</v>
      </c>
      <c r="H19" s="319"/>
    </row>
    <row r="20" spans="1:8" ht="15.75" thickBot="1" x14ac:dyDescent="0.3">
      <c r="B20" s="65"/>
      <c r="C20" s="65"/>
      <c r="D20" s="72"/>
      <c r="E20" s="55"/>
      <c r="F20" s="56"/>
      <c r="G20" s="49" t="s">
        <v>52</v>
      </c>
      <c r="H20" s="20">
        <f>IF(D19=0,0,ROUND(D18/D19,2))</f>
        <v>0</v>
      </c>
    </row>
    <row r="21" spans="1:8" ht="15.75" thickBot="1" x14ac:dyDescent="0.3">
      <c r="B21" s="311" t="s">
        <v>143</v>
      </c>
      <c r="C21" s="312"/>
      <c r="D21" s="189"/>
      <c r="E21" s="198"/>
      <c r="F21" s="200"/>
      <c r="G21" s="201" t="s">
        <v>119</v>
      </c>
      <c r="H21" s="205">
        <f>ROUND(H20*D15*D14/100,2)</f>
        <v>0</v>
      </c>
    </row>
    <row r="22" spans="1:8" ht="15.75" thickBot="1" x14ac:dyDescent="0.3">
      <c r="B22" s="312"/>
      <c r="C22" s="312"/>
      <c r="F22" s="317" t="s">
        <v>162</v>
      </c>
      <c r="G22" s="315"/>
      <c r="H22" s="199">
        <f>ROUND(+MIN(H21*D12,D21*D12,D27*D12),2)</f>
        <v>0</v>
      </c>
    </row>
    <row r="23" spans="1:8" ht="15.75" thickBot="1" x14ac:dyDescent="0.3">
      <c r="B23" s="190"/>
      <c r="C23" s="191" t="s">
        <v>159</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313" t="s">
        <v>158</v>
      </c>
      <c r="B26" s="314"/>
      <c r="C26" s="315"/>
      <c r="D26" s="227">
        <f>ROUND(D27*D12,2)</f>
        <v>0</v>
      </c>
      <c r="F26" s="56"/>
      <c r="G26" s="49"/>
      <c r="H26" s="226"/>
    </row>
    <row r="27" spans="1:8" ht="17.45" customHeight="1" thickBot="1" x14ac:dyDescent="0.3">
      <c r="A27" s="313" t="s">
        <v>161</v>
      </c>
      <c r="B27" s="313"/>
      <c r="C27" s="316"/>
      <c r="D27" s="228">
        <f>IF(H3=0,0,ROUND((šifrant!A26/H3),6))</f>
        <v>0</v>
      </c>
      <c r="F27" s="56"/>
      <c r="G27" s="49"/>
      <c r="H27" s="226"/>
    </row>
    <row r="28" spans="1:8" ht="17.45"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59" t="s">
        <v>121</v>
      </c>
      <c r="B30" s="260"/>
      <c r="C30" s="260"/>
      <c r="D30" s="260"/>
      <c r="E30" s="56"/>
      <c r="G30" s="49" t="s">
        <v>93</v>
      </c>
      <c r="H30" s="15"/>
    </row>
    <row r="31" spans="1:8" ht="15.75" thickBot="1" x14ac:dyDescent="0.3">
      <c r="A31" s="261" t="s">
        <v>122</v>
      </c>
      <c r="B31" s="262"/>
      <c r="C31" s="262"/>
      <c r="D31" s="263">
        <f>H21</f>
        <v>0</v>
      </c>
      <c r="F31" s="74"/>
      <c r="G31" s="73" t="s">
        <v>54</v>
      </c>
      <c r="H31" s="22">
        <f>H29+H30</f>
        <v>0</v>
      </c>
    </row>
    <row r="32" spans="1:8" ht="12" customHeight="1" x14ac:dyDescent="0.25">
      <c r="A32" s="262"/>
      <c r="B32" s="262"/>
      <c r="C32" s="262"/>
      <c r="D32" s="264"/>
      <c r="F32" s="74"/>
      <c r="G32" s="73"/>
      <c r="H32" s="197"/>
    </row>
    <row r="33" spans="1:9" ht="13.9" customHeight="1" x14ac:dyDescent="0.2">
      <c r="A33" s="305" t="s">
        <v>125</v>
      </c>
      <c r="B33" s="305"/>
      <c r="C33" s="305"/>
      <c r="D33" s="306">
        <f>ROUND(D21,2)</f>
        <v>0</v>
      </c>
      <c r="E33" s="50"/>
    </row>
    <row r="34" spans="1:9" ht="12.6" customHeight="1" x14ac:dyDescent="0.2">
      <c r="A34" s="305"/>
      <c r="B34" s="305"/>
      <c r="C34" s="305"/>
      <c r="D34" s="307"/>
      <c r="E34" s="50"/>
      <c r="F34" s="308" t="s">
        <v>129</v>
      </c>
      <c r="G34" s="309"/>
      <c r="H34" s="310"/>
    </row>
    <row r="35" spans="1:9" ht="15" customHeight="1" x14ac:dyDescent="0.2">
      <c r="A35" s="266" t="s">
        <v>160</v>
      </c>
      <c r="B35" s="267"/>
      <c r="C35" s="267"/>
      <c r="D35" s="268">
        <f xml:space="preserve"> ROUND(D24,2)</f>
        <v>0</v>
      </c>
      <c r="E35" s="50"/>
      <c r="F35" s="257" t="s">
        <v>124</v>
      </c>
      <c r="G35" s="258"/>
      <c r="H35" s="257" t="s">
        <v>128</v>
      </c>
    </row>
    <row r="36" spans="1:9" ht="20.25" customHeight="1" x14ac:dyDescent="0.2">
      <c r="A36" s="267"/>
      <c r="B36" s="267"/>
      <c r="C36" s="267"/>
      <c r="D36" s="269"/>
      <c r="F36" s="265"/>
      <c r="G36" s="265"/>
      <c r="H36" s="258"/>
    </row>
    <row r="37" spans="1:9" ht="24.75" customHeight="1" x14ac:dyDescent="0.2">
      <c r="A37" s="276" t="s">
        <v>166</v>
      </c>
      <c r="B37" s="277"/>
      <c r="C37" s="277"/>
      <c r="D37" s="230">
        <f xml:space="preserve"> ROUND(D27,2)</f>
        <v>0</v>
      </c>
      <c r="F37" s="278" t="s">
        <v>123</v>
      </c>
      <c r="G37" s="279"/>
      <c r="H37" s="221" t="s">
        <v>127</v>
      </c>
    </row>
    <row r="38" spans="1:9" ht="16.899999999999999" customHeight="1" x14ac:dyDescent="0.2">
      <c r="A38" s="209"/>
      <c r="B38" s="210"/>
      <c r="C38" s="207"/>
      <c r="F38" s="254" t="s">
        <v>154</v>
      </c>
      <c r="G38" s="254"/>
      <c r="H38" s="254" t="s">
        <v>156</v>
      </c>
    </row>
    <row r="39" spans="1:9" ht="7.9" customHeight="1" x14ac:dyDescent="0.2">
      <c r="A39" s="270" t="s">
        <v>126</v>
      </c>
      <c r="B39" s="255"/>
      <c r="E39" s="207"/>
      <c r="F39" s="254"/>
      <c r="G39" s="254"/>
      <c r="H39" s="254"/>
      <c r="I39" s="208"/>
    </row>
    <row r="40" spans="1:9" ht="28.15" customHeight="1" thickBot="1" x14ac:dyDescent="0.25">
      <c r="A40" s="271"/>
      <c r="B40" s="256"/>
      <c r="C40" s="272" t="s">
        <v>142</v>
      </c>
      <c r="D40" s="219"/>
      <c r="E40" s="219"/>
      <c r="F40" s="274" t="s">
        <v>163</v>
      </c>
      <c r="G40" s="275"/>
      <c r="H40" s="231" t="s">
        <v>156</v>
      </c>
    </row>
    <row r="41" spans="1:9" ht="71.45" customHeight="1" x14ac:dyDescent="0.2">
      <c r="A41" s="271"/>
      <c r="B41" s="256"/>
      <c r="C41" s="273"/>
      <c r="D41" s="245" t="s">
        <v>165</v>
      </c>
      <c r="E41" s="246"/>
      <c r="F41" s="246"/>
      <c r="G41" s="246"/>
      <c r="H41" s="247"/>
    </row>
    <row r="42" spans="1:9" x14ac:dyDescent="0.2">
      <c r="B42" s="61"/>
      <c r="D42" s="248"/>
      <c r="E42" s="249"/>
      <c r="F42" s="249"/>
      <c r="G42" s="249"/>
      <c r="H42" s="250"/>
    </row>
    <row r="43" spans="1:9" x14ac:dyDescent="0.2">
      <c r="A43" s="75" t="s">
        <v>63</v>
      </c>
      <c r="B43" s="14"/>
      <c r="D43" s="248"/>
      <c r="E43" s="249"/>
      <c r="F43" s="249"/>
      <c r="G43" s="249"/>
      <c r="H43" s="250"/>
    </row>
    <row r="44" spans="1:9" ht="78.75" customHeight="1" thickBot="1" x14ac:dyDescent="0.25">
      <c r="D44" s="251"/>
      <c r="E44" s="252"/>
      <c r="F44" s="252"/>
      <c r="G44" s="252"/>
      <c r="H44" s="253"/>
    </row>
  </sheetData>
  <sheetProtection algorithmName="SHA-512" hashValue="dzjMC0bJsk+wHlIjDotOeFuEew3kIL/ASCZii5du97xrW4+wGxmSjvk/Gq4fgK6WAJO3Vd0SCiD3+bQnlYhZOg==" saltValue="OIbBYVaj5ts7OoCLnJpsZA==" spinCount="100000" sheet="1" selectLockedCells="1"/>
  <mergeCells count="42">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G19:H19"/>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E5715394-E4C8-471E-A8EE-77C28D0EFCEB}">
      <formula1>"30,50"</formula1>
    </dataValidation>
    <dataValidation type="list" allowBlank="1" showInputMessage="1" showErrorMessage="1" sqref="C11" xr:uid="{F79BA711-67F8-422F-B904-A08814E993BE}">
      <formula1>"A,B"</formula1>
    </dataValidation>
    <dataValidation type="list" showInputMessage="1" showErrorMessage="1" sqref="H7:H8" xr:uid="{40F42069-2A5B-4EFC-AA41-17CB9055FCE1}">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872EB3E-ACFA-4E07-AE43-88EC57AD80C9}">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activeCell="L5" sqref="L5:L6"/>
    </sheetView>
  </sheetViews>
  <sheetFormatPr defaultColWidth="9.140625" defaultRowHeight="12.75" x14ac:dyDescent="0.2"/>
  <cols>
    <col min="1" max="1" width="4.140625" style="126" customWidth="1"/>
    <col min="2" max="2" width="11.28515625" style="126" customWidth="1"/>
    <col min="3" max="3" width="14.42578125" style="126" customWidth="1"/>
    <col min="4" max="4" width="11" style="126" customWidth="1"/>
    <col min="5" max="5" width="8" style="60" customWidth="1"/>
    <col min="6" max="6" width="8.42578125" style="60" customWidth="1"/>
    <col min="7" max="7" width="4.5703125" style="126" customWidth="1"/>
    <col min="8" max="8" width="6.7109375" style="126" customWidth="1"/>
    <col min="9" max="9" width="11.28515625" style="60" customWidth="1"/>
    <col min="10" max="10" width="7.42578125" style="60" customWidth="1"/>
    <col min="11" max="11" width="6.85546875" style="60" customWidth="1"/>
    <col min="12" max="12" width="10" style="126" customWidth="1"/>
    <col min="13" max="13" width="12.42578125" style="126" customWidth="1"/>
    <col min="14" max="14" width="12.140625" style="126" customWidth="1"/>
    <col min="15" max="15" width="14.7109375" style="60" customWidth="1"/>
    <col min="16" max="16" width="16.42578125" style="60" customWidth="1"/>
    <col min="17" max="16384" width="9.140625" style="60"/>
  </cols>
  <sheetData>
    <row r="1" spans="1:15" s="77" customFormat="1" ht="15.75" customHeight="1" x14ac:dyDescent="0.2">
      <c r="A1" s="320" t="s">
        <v>113</v>
      </c>
      <c r="B1" s="321"/>
      <c r="C1" s="321"/>
      <c r="D1" s="321"/>
      <c r="E1" s="98"/>
      <c r="F1" s="76" t="s">
        <v>38</v>
      </c>
      <c r="G1" s="78"/>
      <c r="H1" s="78"/>
      <c r="I1" s="78"/>
      <c r="J1" s="78"/>
      <c r="K1" s="78"/>
      <c r="L1" s="78"/>
      <c r="M1" s="78"/>
    </row>
    <row r="2" spans="1:15" s="77" customFormat="1" x14ac:dyDescent="0.2">
      <c r="A2" s="322"/>
      <c r="B2" s="322"/>
      <c r="C2" s="321"/>
      <c r="D2" s="321"/>
      <c r="E2" s="98"/>
      <c r="F2" s="76" t="s">
        <v>152</v>
      </c>
      <c r="G2" s="78"/>
      <c r="H2" s="78"/>
      <c r="I2" s="78"/>
      <c r="J2" s="78"/>
      <c r="K2" s="78"/>
      <c r="L2" s="78"/>
      <c r="M2" s="81"/>
      <c r="N2" s="83"/>
    </row>
    <row r="3" spans="1:15" s="77" customFormat="1" x14ac:dyDescent="0.2">
      <c r="A3" s="322"/>
      <c r="B3" s="322"/>
      <c r="C3" s="321"/>
      <c r="D3" s="321"/>
      <c r="E3" s="98"/>
      <c r="G3" s="99"/>
      <c r="H3" s="99"/>
      <c r="K3" s="79" t="s">
        <v>150</v>
      </c>
      <c r="L3" s="100"/>
      <c r="M3" s="101" t="s">
        <v>151</v>
      </c>
      <c r="N3" s="100">
        <v>2024</v>
      </c>
    </row>
    <row r="4" spans="1:15" s="77" customFormat="1" x14ac:dyDescent="0.2">
      <c r="E4" s="331" t="s">
        <v>149</v>
      </c>
      <c r="F4" s="314"/>
      <c r="G4" s="314"/>
      <c r="H4" s="332"/>
      <c r="I4" s="102"/>
      <c r="L4" s="81"/>
      <c r="M4" s="78"/>
      <c r="N4" s="78"/>
    </row>
    <row r="5" spans="1:15" s="77" customFormat="1" x14ac:dyDescent="0.2">
      <c r="B5" s="97" t="s">
        <v>91</v>
      </c>
      <c r="C5" s="335"/>
      <c r="D5" s="336"/>
      <c r="E5" s="333" t="s">
        <v>146</v>
      </c>
      <c r="F5" s="314"/>
      <c r="G5" s="314"/>
      <c r="H5" s="314"/>
      <c r="I5" s="314"/>
      <c r="J5" s="314"/>
      <c r="K5" s="332"/>
      <c r="L5" s="102"/>
      <c r="M5" s="77" t="s">
        <v>6</v>
      </c>
    </row>
    <row r="6" spans="1:15" s="77" customFormat="1" x14ac:dyDescent="0.2">
      <c r="B6" s="96" t="s">
        <v>16</v>
      </c>
      <c r="C6" s="335"/>
      <c r="D6" s="336"/>
      <c r="E6" s="334" t="s">
        <v>147</v>
      </c>
      <c r="F6" s="314"/>
      <c r="G6" s="314"/>
      <c r="H6" s="314"/>
      <c r="I6" s="314"/>
      <c r="J6" s="314"/>
      <c r="K6" s="332"/>
      <c r="L6" s="102"/>
      <c r="M6" s="84" t="s">
        <v>6</v>
      </c>
      <c r="N6" s="81"/>
    </row>
    <row r="7" spans="1:15" s="77" customFormat="1" ht="12" x14ac:dyDescent="0.2">
      <c r="G7" s="78"/>
      <c r="H7" s="78"/>
      <c r="L7" s="81"/>
      <c r="M7" s="78"/>
      <c r="N7" s="78"/>
    </row>
    <row r="8" spans="1:15" s="104" customFormat="1" x14ac:dyDescent="0.2">
      <c r="A8" s="94" t="s">
        <v>7</v>
      </c>
      <c r="B8" s="94" t="s">
        <v>23</v>
      </c>
      <c r="C8" s="343" t="s">
        <v>94</v>
      </c>
      <c r="D8" s="344"/>
      <c r="E8" s="144" t="s">
        <v>105</v>
      </c>
      <c r="F8" s="85"/>
      <c r="G8" s="150" t="s">
        <v>11</v>
      </c>
      <c r="H8" s="136" t="s">
        <v>8</v>
      </c>
      <c r="I8" s="86" t="s">
        <v>12</v>
      </c>
      <c r="J8" s="86" t="s">
        <v>89</v>
      </c>
      <c r="K8" s="86" t="s">
        <v>85</v>
      </c>
      <c r="L8" s="94" t="s">
        <v>92</v>
      </c>
      <c r="M8" s="94" t="s">
        <v>5</v>
      </c>
      <c r="N8" s="94" t="s">
        <v>17</v>
      </c>
      <c r="O8" s="103" t="s">
        <v>19</v>
      </c>
    </row>
    <row r="9" spans="1:15" s="104" customFormat="1" ht="11.25" x14ac:dyDescent="0.2">
      <c r="A9" s="152" t="s">
        <v>8</v>
      </c>
      <c r="B9" s="152" t="s">
        <v>22</v>
      </c>
      <c r="C9" s="153" t="s">
        <v>104</v>
      </c>
      <c r="D9" s="154" t="s">
        <v>101</v>
      </c>
      <c r="E9" s="155" t="s">
        <v>1</v>
      </c>
      <c r="F9" s="153" t="s">
        <v>2</v>
      </c>
      <c r="G9" s="156" t="s">
        <v>61</v>
      </c>
      <c r="H9" s="218" t="s">
        <v>153</v>
      </c>
      <c r="I9" s="152"/>
      <c r="J9" s="152" t="s">
        <v>106</v>
      </c>
      <c r="K9" s="152" t="s">
        <v>87</v>
      </c>
      <c r="L9" s="152" t="s">
        <v>13</v>
      </c>
      <c r="M9" s="152"/>
      <c r="N9" s="152" t="s">
        <v>18</v>
      </c>
      <c r="O9" s="157" t="s">
        <v>24</v>
      </c>
    </row>
    <row r="10" spans="1:15" s="104" customFormat="1" ht="12" thickBot="1" x14ac:dyDescent="0.25">
      <c r="A10" s="158"/>
      <c r="B10" s="158"/>
      <c r="C10" s="158" t="s">
        <v>95</v>
      </c>
      <c r="D10" s="159" t="s">
        <v>100</v>
      </c>
      <c r="E10" s="160"/>
      <c r="F10" s="161"/>
      <c r="G10" s="162" t="s">
        <v>62</v>
      </c>
      <c r="H10" s="163" t="s">
        <v>6</v>
      </c>
      <c r="I10" s="164"/>
      <c r="J10" s="164" t="s">
        <v>88</v>
      </c>
      <c r="K10" s="164" t="s">
        <v>86</v>
      </c>
      <c r="L10" s="164"/>
      <c r="M10" s="164"/>
      <c r="N10" s="164" t="s">
        <v>96</v>
      </c>
      <c r="O10" s="165" t="s">
        <v>20</v>
      </c>
    </row>
    <row r="11" spans="1:15" s="83" customFormat="1" ht="12.95" customHeight="1" thickTop="1" x14ac:dyDescent="0.2">
      <c r="A11" s="166">
        <v>1</v>
      </c>
      <c r="B11" s="105" t="str">
        <f>IF(ISBLANK('1. obr.'!C1),"",'1. obr.'!C1)</f>
        <v/>
      </c>
      <c r="C11" s="345" t="str">
        <f>IF(ISBLANK('1. obr.'!E1),"",'1. obr.'!E1)</f>
        <v/>
      </c>
      <c r="D11" s="346" t="str">
        <f>IF(ISBLANK('1. obr.'!E1),"",'1. obr.'!E1)</f>
        <v/>
      </c>
      <c r="E11" s="145">
        <f>'1. obr.'!B10</f>
        <v>0</v>
      </c>
      <c r="F11" s="145">
        <f>'1. obr.'!C10</f>
        <v>0</v>
      </c>
      <c r="G11" s="132">
        <f>'1. obr.'!D13</f>
        <v>0</v>
      </c>
      <c r="H11" s="137">
        <f>'1. obr.'!D12</f>
        <v>0</v>
      </c>
      <c r="I11" s="106">
        <f>'1. obr.'!H25</f>
        <v>0</v>
      </c>
      <c r="J11" s="107">
        <f>'1. obr.'!H10</f>
        <v>0</v>
      </c>
      <c r="K11" s="107">
        <f>'1. obr.'!H9</f>
        <v>0.06</v>
      </c>
      <c r="L11" s="107">
        <f>'1. obr.'!H28</f>
        <v>0</v>
      </c>
      <c r="M11" s="107">
        <f>'1. obr.'!H29</f>
        <v>0</v>
      </c>
      <c r="N11" s="107">
        <f>'1. obr.'!H30</f>
        <v>0</v>
      </c>
      <c r="O11" s="108">
        <f>'1. obr.'!H31</f>
        <v>0</v>
      </c>
    </row>
    <row r="12" spans="1:15" s="77" customFormat="1" ht="12.95" customHeight="1" x14ac:dyDescent="0.2">
      <c r="A12" s="167"/>
      <c r="B12" s="109"/>
      <c r="C12" s="110">
        <f>'1. obr.'!H7</f>
        <v>0</v>
      </c>
      <c r="D12" s="111">
        <f>'1. obr.'!H8</f>
        <v>0</v>
      </c>
      <c r="E12" s="146"/>
      <c r="F12" s="146"/>
      <c r="G12" s="133"/>
      <c r="H12" s="138"/>
      <c r="I12" s="25"/>
      <c r="J12" s="25"/>
      <c r="K12" s="25"/>
      <c r="L12" s="25"/>
      <c r="M12" s="25"/>
      <c r="N12" s="25"/>
      <c r="O12" s="112"/>
    </row>
    <row r="13" spans="1:15" s="77" customFormat="1" ht="12.95" customHeight="1" x14ac:dyDescent="0.2">
      <c r="A13" s="168">
        <v>2</v>
      </c>
      <c r="B13" s="141" t="str">
        <f>IF(ISBLANK('2. obr.'!C1),"",'2. obr.'!C1)</f>
        <v/>
      </c>
      <c r="C13" s="347" t="str">
        <f>IF(ISBLANK('2. obr.'!E1),"",'2. obr.'!E1)</f>
        <v/>
      </c>
      <c r="D13" s="353" t="str">
        <f>IF(ISBLANK('1. obr.'!E3),"",'1. obr.'!E3)</f>
        <v/>
      </c>
      <c r="E13" s="147">
        <f>'2. obr.'!B10</f>
        <v>0</v>
      </c>
      <c r="F13" s="147">
        <f>'2. obr.'!C10</f>
        <v>0</v>
      </c>
      <c r="G13" s="134">
        <f>'2. obr.'!D13</f>
        <v>0</v>
      </c>
      <c r="H13" s="139">
        <f>'2. obr.'!D12</f>
        <v>0</v>
      </c>
      <c r="I13" s="107">
        <f>'2. obr.'!H25</f>
        <v>0</v>
      </c>
      <c r="J13" s="107">
        <f>'2. obr.'!H10</f>
        <v>0</v>
      </c>
      <c r="K13" s="107">
        <f>'2. obr.'!H9</f>
        <v>0.06</v>
      </c>
      <c r="L13" s="107">
        <f>'2. obr.'!H28</f>
        <v>0</v>
      </c>
      <c r="M13" s="107">
        <f>'2. obr.'!H29</f>
        <v>0</v>
      </c>
      <c r="N13" s="107">
        <f>'2. obr.'!H30</f>
        <v>0</v>
      </c>
      <c r="O13" s="108">
        <f>'2. obr.'!H31</f>
        <v>0</v>
      </c>
    </row>
    <row r="14" spans="1:15" s="77" customFormat="1" ht="12.95" customHeight="1" x14ac:dyDescent="0.2">
      <c r="A14" s="169"/>
      <c r="B14" s="109"/>
      <c r="C14" s="110">
        <f>'2. obr.'!H7</f>
        <v>0</v>
      </c>
      <c r="D14" s="111">
        <f>'2. obr.'!H8</f>
        <v>0</v>
      </c>
      <c r="E14" s="146"/>
      <c r="F14" s="146"/>
      <c r="G14" s="135"/>
      <c r="H14" s="138"/>
      <c r="I14" s="114"/>
      <c r="J14" s="114"/>
      <c r="K14" s="114"/>
      <c r="L14" s="114"/>
      <c r="M14" s="114"/>
      <c r="N14" s="114"/>
      <c r="O14" s="115"/>
    </row>
    <row r="15" spans="1:15" s="77" customFormat="1" ht="12.95" customHeight="1" x14ac:dyDescent="0.2">
      <c r="A15" s="168">
        <v>3</v>
      </c>
      <c r="B15" s="113" t="str">
        <f>IF(ISBLANK('3.obr.'!C1),"",'3.obr.'!C1)</f>
        <v/>
      </c>
      <c r="C15" s="351" t="str">
        <f>IF(ISBLANK('3.obr.'!E1),"",'3.obr.'!E1)</f>
        <v/>
      </c>
      <c r="D15" s="352" t="str">
        <f>IF(ISBLANK('1. obr.'!E5),"",'1. obr.'!E5)</f>
        <v/>
      </c>
      <c r="E15" s="148">
        <f>'3.obr.'!B10</f>
        <v>0</v>
      </c>
      <c r="F15" s="148">
        <f>'3.obr.'!C10</f>
        <v>0</v>
      </c>
      <c r="G15" s="134">
        <f>'3.obr.'!D13</f>
        <v>0</v>
      </c>
      <c r="H15" s="139">
        <f>'3.obr.'!D12</f>
        <v>0</v>
      </c>
      <c r="I15" s="107">
        <f>'3.obr.'!H25</f>
        <v>0</v>
      </c>
      <c r="J15" s="107">
        <f>'3.obr.'!H10</f>
        <v>0</v>
      </c>
      <c r="K15" s="107">
        <f>'3.obr.'!H9</f>
        <v>0.06</v>
      </c>
      <c r="L15" s="107">
        <f>'3.obr.'!H28</f>
        <v>0</v>
      </c>
      <c r="M15" s="107">
        <f>'3.obr.'!H29</f>
        <v>0</v>
      </c>
      <c r="N15" s="107">
        <f>'3.obr.'!H30</f>
        <v>0</v>
      </c>
      <c r="O15" s="108">
        <f>'3.obr.'!H31</f>
        <v>0</v>
      </c>
    </row>
    <row r="16" spans="1:15" s="77" customFormat="1" ht="12.95" customHeight="1" x14ac:dyDescent="0.2">
      <c r="A16" s="167"/>
      <c r="B16" s="109"/>
      <c r="C16" s="110">
        <f>'3.obr.'!H7</f>
        <v>0</v>
      </c>
      <c r="D16" s="111">
        <f>'3.obr.'!H8</f>
        <v>0</v>
      </c>
      <c r="E16" s="146"/>
      <c r="F16" s="146"/>
      <c r="G16" s="133"/>
      <c r="H16" s="138"/>
      <c r="I16" s="25"/>
      <c r="J16" s="25"/>
      <c r="K16" s="25"/>
      <c r="L16" s="25"/>
      <c r="M16" s="25"/>
      <c r="N16" s="25"/>
      <c r="O16" s="112"/>
    </row>
    <row r="17" spans="1:16" s="77" customFormat="1" ht="12.95" customHeight="1" x14ac:dyDescent="0.2">
      <c r="A17" s="168">
        <v>4</v>
      </c>
      <c r="B17" s="113" t="str">
        <f>IF(ISBLANK('4.obr.'!C1),"",'4.obr.'!C1)</f>
        <v/>
      </c>
      <c r="C17" s="351" t="str">
        <f>IF(ISBLANK('4.obr.'!E1),"",'4.obr.'!E1)</f>
        <v/>
      </c>
      <c r="D17" s="352" t="str">
        <f>IF(ISBLANK('1. obr.'!E7),"",'1. obr.'!E7)</f>
        <v/>
      </c>
      <c r="E17" s="148">
        <f>'4.obr.'!B10</f>
        <v>0</v>
      </c>
      <c r="F17" s="148">
        <f>'4.obr.'!C10</f>
        <v>0</v>
      </c>
      <c r="G17" s="134">
        <f>'4.obr.'!D13</f>
        <v>0</v>
      </c>
      <c r="H17" s="139">
        <f>'4.obr.'!D12</f>
        <v>0</v>
      </c>
      <c r="I17" s="107">
        <f>'4.obr.'!H25</f>
        <v>0</v>
      </c>
      <c r="J17" s="107">
        <f>'4.obr.'!H10</f>
        <v>0</v>
      </c>
      <c r="K17" s="107">
        <f>'4.obr.'!H9</f>
        <v>0.06</v>
      </c>
      <c r="L17" s="107">
        <f>'4.obr.'!H28</f>
        <v>0</v>
      </c>
      <c r="M17" s="107">
        <f>'4.obr.'!H29</f>
        <v>0</v>
      </c>
      <c r="N17" s="107">
        <f>'4.obr.'!H30</f>
        <v>0</v>
      </c>
      <c r="O17" s="108">
        <f>'4.obr.'!H31</f>
        <v>0</v>
      </c>
    </row>
    <row r="18" spans="1:16" s="77" customFormat="1" ht="12.95" customHeight="1" x14ac:dyDescent="0.2">
      <c r="A18" s="167"/>
      <c r="B18" s="109"/>
      <c r="C18" s="110">
        <f>'4.obr.'!H7</f>
        <v>0</v>
      </c>
      <c r="D18" s="111">
        <f>'4.obr.'!H8</f>
        <v>0</v>
      </c>
      <c r="E18" s="146"/>
      <c r="F18" s="146"/>
      <c r="G18" s="133"/>
      <c r="H18" s="138"/>
      <c r="I18" s="25"/>
      <c r="J18" s="25"/>
      <c r="K18" s="25"/>
      <c r="L18" s="25"/>
      <c r="M18" s="25"/>
      <c r="N18" s="25"/>
      <c r="O18" s="112"/>
    </row>
    <row r="19" spans="1:16" s="77" customFormat="1" ht="12.95" customHeight="1" x14ac:dyDescent="0.2">
      <c r="A19" s="168">
        <v>5</v>
      </c>
      <c r="B19" s="141" t="str">
        <f>IF(ISBLANK('5.obr.'!C1),"",'5.obr.'!C1)</f>
        <v/>
      </c>
      <c r="C19" s="347" t="str">
        <f>IF(ISBLANK('5.obr.'!E1),"",'5.obr.'!E1)</f>
        <v/>
      </c>
      <c r="D19" s="348" t="str">
        <f>IF(ISBLANK('1. obr.'!E9),"",'1. obr.'!E9)</f>
        <v/>
      </c>
      <c r="E19" s="147">
        <f>'5.obr.'!B10</f>
        <v>0</v>
      </c>
      <c r="F19" s="147">
        <f>'5.obr.'!C10</f>
        <v>0</v>
      </c>
      <c r="G19" s="134">
        <f>'5.obr.'!D13</f>
        <v>0</v>
      </c>
      <c r="H19" s="139">
        <f>'5.obr.'!D12</f>
        <v>0</v>
      </c>
      <c r="I19" s="107">
        <f>'5.obr.'!H25</f>
        <v>0</v>
      </c>
      <c r="J19" s="107">
        <f>'5.obr.'!H10</f>
        <v>0</v>
      </c>
      <c r="K19" s="107">
        <f>'5.obr.'!H9</f>
        <v>0.06</v>
      </c>
      <c r="L19" s="107">
        <f>'5.obr.'!H28</f>
        <v>0</v>
      </c>
      <c r="M19" s="107">
        <f>'5.obr.'!H29</f>
        <v>0</v>
      </c>
      <c r="N19" s="107">
        <f>'5.obr.'!H30</f>
        <v>0</v>
      </c>
      <c r="O19" s="108">
        <f>'5.obr.'!H31</f>
        <v>0</v>
      </c>
    </row>
    <row r="20" spans="1:16" s="77" customFormat="1" ht="12.95" customHeight="1" x14ac:dyDescent="0.2">
      <c r="A20" s="167"/>
      <c r="B20" s="109"/>
      <c r="C20" s="110">
        <f>'5.obr.'!H7</f>
        <v>0</v>
      </c>
      <c r="D20" s="111">
        <f>'5.obr.'!H8</f>
        <v>0</v>
      </c>
      <c r="E20" s="146"/>
      <c r="F20" s="146"/>
      <c r="G20" s="133"/>
      <c r="H20" s="138"/>
      <c r="I20" s="25"/>
      <c r="J20" s="25"/>
      <c r="K20" s="25"/>
      <c r="L20" s="25"/>
      <c r="M20" s="25"/>
      <c r="N20" s="25"/>
      <c r="O20" s="112"/>
    </row>
    <row r="21" spans="1:16" s="77" customFormat="1" ht="12.95" customHeight="1" x14ac:dyDescent="0.2">
      <c r="A21" s="168">
        <v>6</v>
      </c>
      <c r="B21" s="141" t="str">
        <f>IF(ISBLANK('6.obr.'!C1),"",'6.obr.'!C1)</f>
        <v/>
      </c>
      <c r="C21" s="347" t="str">
        <f>IF(ISBLANK('6.obr.'!E1),"",'6.obr.'!E1)</f>
        <v/>
      </c>
      <c r="D21" s="348" t="str">
        <f>IF(ISBLANK('1. obr.'!E11),"",'1. obr.'!E11)</f>
        <v/>
      </c>
      <c r="E21" s="147">
        <f>'6.obr.'!B10</f>
        <v>0</v>
      </c>
      <c r="F21" s="147">
        <f>'6.obr.'!C10</f>
        <v>0</v>
      </c>
      <c r="G21" s="134">
        <f>'6.obr.'!D13</f>
        <v>0</v>
      </c>
      <c r="H21" s="139">
        <f>'6.obr.'!D12</f>
        <v>0</v>
      </c>
      <c r="I21" s="107">
        <f>'6.obr.'!H25</f>
        <v>0</v>
      </c>
      <c r="J21" s="107">
        <f>'6.obr.'!H10</f>
        <v>0</v>
      </c>
      <c r="K21" s="107">
        <f>'6.obr.'!H9</f>
        <v>0.06</v>
      </c>
      <c r="L21" s="107">
        <f>'6.obr.'!H28</f>
        <v>0</v>
      </c>
      <c r="M21" s="107">
        <f>'6.obr.'!H29</f>
        <v>0</v>
      </c>
      <c r="N21" s="107">
        <f>'6.obr.'!H30</f>
        <v>0</v>
      </c>
      <c r="O21" s="108">
        <f>'6.obr.'!H31</f>
        <v>0</v>
      </c>
    </row>
    <row r="22" spans="1:16" s="77" customFormat="1" ht="12.95" customHeight="1" x14ac:dyDescent="0.2">
      <c r="A22" s="167"/>
      <c r="B22" s="109"/>
      <c r="C22" s="110">
        <f>'6.obr.'!H7</f>
        <v>0</v>
      </c>
      <c r="D22" s="111">
        <f>'6.obr.'!H8</f>
        <v>0</v>
      </c>
      <c r="E22" s="146"/>
      <c r="F22" s="146"/>
      <c r="G22" s="133"/>
      <c r="H22" s="138"/>
      <c r="I22" s="25"/>
      <c r="J22" s="25"/>
      <c r="K22" s="25"/>
      <c r="L22" s="25"/>
      <c r="M22" s="25"/>
      <c r="N22" s="25"/>
      <c r="O22" s="112"/>
    </row>
    <row r="23" spans="1:16" s="77" customFormat="1" ht="12.95" customHeight="1" x14ac:dyDescent="0.2">
      <c r="A23" s="168">
        <v>7</v>
      </c>
      <c r="B23" s="141" t="str">
        <f>IF(ISBLANK('7.obr.'!C1),"",'7.obr.'!C1)</f>
        <v/>
      </c>
      <c r="C23" s="347" t="str">
        <f>IF(ISBLANK('7.obr.'!E1),"",'7.obr.'!E1)</f>
        <v/>
      </c>
      <c r="D23" s="348" t="str">
        <f>IF(ISBLANK('1. obr.'!E13),"",'1. obr.'!E13)</f>
        <v/>
      </c>
      <c r="E23" s="147">
        <f>'7.obr.'!B10</f>
        <v>0</v>
      </c>
      <c r="F23" s="147">
        <f>'7.obr.'!C10</f>
        <v>0</v>
      </c>
      <c r="G23" s="134">
        <f>'7.obr.'!D13</f>
        <v>0</v>
      </c>
      <c r="H23" s="139">
        <f>'7.obr.'!D12</f>
        <v>0</v>
      </c>
      <c r="I23" s="107">
        <f>'7.obr.'!H25</f>
        <v>0</v>
      </c>
      <c r="J23" s="107">
        <f>'7.obr.'!H10</f>
        <v>0</v>
      </c>
      <c r="K23" s="107">
        <f>'7.obr.'!H9</f>
        <v>0.06</v>
      </c>
      <c r="L23" s="107">
        <f>'7.obr.'!H28</f>
        <v>0</v>
      </c>
      <c r="M23" s="107">
        <f>'7.obr.'!H29</f>
        <v>0</v>
      </c>
      <c r="N23" s="107">
        <f>'7.obr.'!H30</f>
        <v>0</v>
      </c>
      <c r="O23" s="108">
        <f>'7.obr.'!H31</f>
        <v>0</v>
      </c>
    </row>
    <row r="24" spans="1:16" s="77" customFormat="1" ht="12.95" customHeight="1" x14ac:dyDescent="0.2">
      <c r="A24" s="167"/>
      <c r="B24" s="109"/>
      <c r="C24" s="110">
        <f>'7.obr.'!H7</f>
        <v>0</v>
      </c>
      <c r="D24" s="111">
        <f>'7.obr.'!H8</f>
        <v>0</v>
      </c>
      <c r="E24" s="146"/>
      <c r="F24" s="146"/>
      <c r="G24" s="133"/>
      <c r="H24" s="138"/>
      <c r="I24" s="25"/>
      <c r="J24" s="25"/>
      <c r="K24" s="25"/>
      <c r="L24" s="25"/>
      <c r="M24" s="25"/>
      <c r="N24" s="25"/>
      <c r="O24" s="112"/>
    </row>
    <row r="25" spans="1:16" s="77" customFormat="1" ht="12.95" customHeight="1" x14ac:dyDescent="0.2">
      <c r="A25" s="168">
        <v>8</v>
      </c>
      <c r="B25" s="113" t="str">
        <f>IF(ISBLANK('8.obr.'!C1),"",'8.obr.'!C1)</f>
        <v/>
      </c>
      <c r="C25" s="351" t="str">
        <f>IF(ISBLANK('8.obr.'!E1),"",'8.obr.'!E1)</f>
        <v/>
      </c>
      <c r="D25" s="352" t="str">
        <f>IF(ISBLANK('1. obr.'!E15),"",'1. obr.'!E15)</f>
        <v/>
      </c>
      <c r="E25" s="148">
        <f>'8.obr.'!B10</f>
        <v>0</v>
      </c>
      <c r="F25" s="148">
        <f>'8.obr.'!C10</f>
        <v>0</v>
      </c>
      <c r="G25" s="134">
        <f>'8.obr.'!D13</f>
        <v>0</v>
      </c>
      <c r="H25" s="139">
        <f>'8.obr.'!D12</f>
        <v>0</v>
      </c>
      <c r="I25" s="107">
        <f>'8.obr.'!H25</f>
        <v>0</v>
      </c>
      <c r="J25" s="107">
        <f>'8.obr.'!H10</f>
        <v>0</v>
      </c>
      <c r="K25" s="107">
        <f>'8.obr.'!H9</f>
        <v>0.06</v>
      </c>
      <c r="L25" s="107">
        <f>'8.obr.'!H28</f>
        <v>0</v>
      </c>
      <c r="M25" s="107">
        <f>'8.obr.'!H29</f>
        <v>0</v>
      </c>
      <c r="N25" s="107">
        <f>'8.obr.'!H30</f>
        <v>0</v>
      </c>
      <c r="O25" s="108">
        <f>'8.obr.'!H31</f>
        <v>0</v>
      </c>
    </row>
    <row r="26" spans="1:16" s="77" customFormat="1" ht="12.95" customHeight="1" thickBot="1" x14ac:dyDescent="0.25">
      <c r="A26" s="170"/>
      <c r="B26" s="116"/>
      <c r="C26" s="142">
        <f>'8.obr.'!H7</f>
        <v>0</v>
      </c>
      <c r="D26" s="143">
        <f>'8.obr.'!H8</f>
        <v>0</v>
      </c>
      <c r="E26" s="149"/>
      <c r="F26" s="149"/>
      <c r="G26" s="175"/>
      <c r="H26" s="140"/>
      <c r="I26" s="117"/>
      <c r="J26" s="117"/>
      <c r="K26" s="117"/>
      <c r="L26" s="117"/>
      <c r="M26" s="117"/>
      <c r="N26" s="117"/>
      <c r="O26" s="118"/>
    </row>
    <row r="27" spans="1:16" s="77" customFormat="1" ht="12.95" customHeight="1" thickTop="1" x14ac:dyDescent="0.2">
      <c r="A27" s="171"/>
      <c r="B27" s="171"/>
      <c r="C27" s="171"/>
      <c r="D27" s="171"/>
      <c r="E27" s="172"/>
      <c r="F27" s="173"/>
      <c r="G27" s="329" t="s">
        <v>97</v>
      </c>
      <c r="H27" s="330"/>
      <c r="I27" s="24">
        <f>SUMIF(I10:I26,"&gt;0",I10:I26)</f>
        <v>0</v>
      </c>
      <c r="J27" s="24"/>
      <c r="K27" s="24"/>
      <c r="L27" s="25">
        <f>SUMIF(L10:L26,"&gt;0",L10:L26)</f>
        <v>0</v>
      </c>
      <c r="M27" s="25">
        <f>SUMIF(M10:M26,"&gt;0",M10:M26)</f>
        <v>0</v>
      </c>
      <c r="N27" s="26">
        <f>SUMIF(N10:N26,"&gt;0",N10:N26)</f>
        <v>0</v>
      </c>
      <c r="O27" s="119">
        <f>SUMIF(O10:O26,"&gt;0",O10:O26)</f>
        <v>0</v>
      </c>
    </row>
    <row r="28" spans="1:16" s="77" customFormat="1" ht="12.95" customHeight="1" x14ac:dyDescent="0.2">
      <c r="A28" s="81"/>
      <c r="B28" s="81"/>
      <c r="C28" s="81"/>
      <c r="D28" s="81"/>
      <c r="E28" s="87"/>
      <c r="F28" s="87"/>
      <c r="G28" s="87"/>
      <c r="H28" s="87"/>
      <c r="I28" s="87"/>
      <c r="J28" s="87"/>
      <c r="K28" s="87"/>
      <c r="L28" s="88"/>
      <c r="M28" s="88"/>
      <c r="N28" s="88"/>
      <c r="O28" s="83"/>
      <c r="P28" s="83"/>
    </row>
    <row r="29" spans="1:16" s="77" customFormat="1" ht="12.95" customHeight="1" x14ac:dyDescent="0.2">
      <c r="A29" s="60" t="s">
        <v>115</v>
      </c>
      <c r="B29" s="81"/>
      <c r="C29" s="81"/>
      <c r="D29" s="81"/>
      <c r="E29" s="87"/>
      <c r="F29" s="87"/>
      <c r="G29" s="87"/>
      <c r="H29" s="87"/>
      <c r="I29" s="87"/>
      <c r="J29" s="87"/>
      <c r="K29" s="87"/>
      <c r="L29" s="88"/>
      <c r="M29" s="88"/>
      <c r="N29" s="88"/>
    </row>
    <row r="30" spans="1:16" s="104" customFormat="1" ht="12.95" customHeight="1" x14ac:dyDescent="0.2">
      <c r="G30" s="120"/>
      <c r="H30" s="120"/>
      <c r="L30" s="177"/>
      <c r="M30" s="178"/>
      <c r="N30" s="179"/>
    </row>
    <row r="31" spans="1:16" s="104" customFormat="1" ht="12.95" customHeight="1" x14ac:dyDescent="0.2">
      <c r="A31" s="84"/>
      <c r="D31" s="96" t="s">
        <v>21</v>
      </c>
      <c r="E31" s="341"/>
      <c r="F31" s="342"/>
      <c r="G31" s="120"/>
      <c r="H31" s="120"/>
      <c r="I31" s="77" t="s">
        <v>98</v>
      </c>
      <c r="K31" s="80"/>
      <c r="L31" s="323"/>
      <c r="M31" s="324"/>
      <c r="N31" s="325"/>
      <c r="O31" s="180"/>
    </row>
    <row r="32" spans="1:16" s="104" customFormat="1" ht="12.95" customHeight="1" x14ac:dyDescent="0.2">
      <c r="A32" s="90" t="s">
        <v>9</v>
      </c>
      <c r="B32" s="124"/>
      <c r="C32" s="123"/>
      <c r="D32" s="123"/>
      <c r="E32" s="124"/>
      <c r="F32" s="125"/>
      <c r="G32" s="120"/>
      <c r="H32" s="120"/>
      <c r="I32" s="89" t="s">
        <v>99</v>
      </c>
      <c r="L32" s="326"/>
      <c r="M32" s="327"/>
      <c r="N32" s="328"/>
      <c r="O32" s="174"/>
    </row>
    <row r="33" spans="1:15" s="104" customFormat="1" ht="12.95" customHeight="1" x14ac:dyDescent="0.2">
      <c r="A33" s="338"/>
      <c r="B33" s="339"/>
      <c r="C33" s="339"/>
      <c r="D33" s="339"/>
      <c r="E33" s="340"/>
      <c r="F33" s="124"/>
      <c r="G33" s="121"/>
      <c r="H33" s="121"/>
      <c r="I33" s="337"/>
      <c r="J33" s="337"/>
      <c r="K33" s="337"/>
      <c r="L33" s="337"/>
      <c r="M33" s="337"/>
    </row>
    <row r="34" spans="1:15" ht="12.95" customHeight="1" x14ac:dyDescent="0.2">
      <c r="A34" s="60"/>
      <c r="B34" s="60"/>
      <c r="C34" s="60"/>
      <c r="D34" s="60"/>
      <c r="F34" s="104"/>
      <c r="G34" s="120"/>
      <c r="H34" s="120"/>
      <c r="I34" s="104"/>
      <c r="J34" s="104"/>
      <c r="K34" s="104"/>
      <c r="L34" s="80"/>
      <c r="M34" s="121"/>
      <c r="N34" s="122"/>
    </row>
    <row r="35" spans="1:15" ht="12.95" customHeight="1" x14ac:dyDescent="0.2">
      <c r="B35" s="97" t="s">
        <v>14</v>
      </c>
      <c r="C35" s="127"/>
      <c r="D35" s="176"/>
      <c r="E35" s="125"/>
      <c r="G35" s="78" t="s">
        <v>15</v>
      </c>
      <c r="H35" s="78"/>
      <c r="I35" s="77"/>
      <c r="J35" s="77"/>
      <c r="K35" s="77"/>
      <c r="L35" s="78"/>
      <c r="M35" s="82"/>
      <c r="N35" s="82" t="s">
        <v>10</v>
      </c>
      <c r="O35" s="77"/>
    </row>
    <row r="36" spans="1:15" s="128" customFormat="1" ht="12.95" customHeight="1" x14ac:dyDescent="0.2">
      <c r="B36" s="123"/>
      <c r="G36" s="126"/>
      <c r="H36" s="126"/>
      <c r="I36" s="60"/>
      <c r="J36" s="60"/>
      <c r="K36" s="60"/>
      <c r="L36" s="80"/>
      <c r="M36" s="121"/>
      <c r="N36" s="122"/>
    </row>
    <row r="37" spans="1:15" s="128" customFormat="1" ht="17.100000000000001" customHeight="1" x14ac:dyDescent="0.2">
      <c r="C37" s="349" t="s">
        <v>112</v>
      </c>
      <c r="D37" s="350"/>
      <c r="E37" s="129"/>
      <c r="G37" s="126"/>
      <c r="H37" s="126"/>
      <c r="I37" s="60"/>
      <c r="J37" s="60"/>
      <c r="K37" s="60"/>
      <c r="L37" s="80"/>
      <c r="M37" s="121"/>
      <c r="N37" s="122"/>
    </row>
    <row r="38" spans="1:15" s="128" customFormat="1" x14ac:dyDescent="0.2">
      <c r="A38" s="123"/>
      <c r="B38" s="123"/>
      <c r="C38" s="104"/>
      <c r="D38" s="104"/>
      <c r="E38" s="104"/>
      <c r="G38" s="126"/>
      <c r="H38" s="126"/>
      <c r="L38" s="80"/>
      <c r="M38" s="121"/>
      <c r="N38" s="122"/>
    </row>
    <row r="39" spans="1:15" s="128" customFormat="1" x14ac:dyDescent="0.2">
      <c r="A39" s="123"/>
      <c r="B39" s="123"/>
      <c r="G39" s="126"/>
      <c r="H39" s="126"/>
      <c r="L39" s="80"/>
      <c r="M39" s="121"/>
      <c r="N39" s="122"/>
    </row>
    <row r="40" spans="1:15" s="128" customFormat="1" x14ac:dyDescent="0.2">
      <c r="A40" s="130"/>
      <c r="B40" s="130"/>
      <c r="C40" s="104"/>
      <c r="D40" s="104"/>
      <c r="E40" s="104"/>
      <c r="G40" s="126"/>
      <c r="H40" s="126"/>
      <c r="L40" s="80"/>
      <c r="M40" s="121"/>
      <c r="N40" s="122"/>
    </row>
    <row r="41" spans="1:15" s="128" customFormat="1" x14ac:dyDescent="0.2">
      <c r="A41" s="130"/>
      <c r="B41" s="130"/>
      <c r="C41" s="104"/>
      <c r="D41" s="104"/>
      <c r="E41" s="104"/>
      <c r="G41" s="126"/>
      <c r="H41" s="126"/>
      <c r="L41" s="80"/>
      <c r="M41" s="121"/>
      <c r="N41" s="122"/>
    </row>
    <row r="42" spans="1:15" s="128" customFormat="1" x14ac:dyDescent="0.2">
      <c r="A42" s="130"/>
      <c r="B42" s="130"/>
      <c r="C42" s="104"/>
      <c r="D42" s="104"/>
      <c r="E42" s="104"/>
      <c r="G42" s="126"/>
      <c r="H42" s="126"/>
      <c r="L42" s="80"/>
      <c r="M42" s="121"/>
      <c r="N42" s="122"/>
    </row>
    <row r="43" spans="1:15" x14ac:dyDescent="0.2">
      <c r="A43" s="91"/>
      <c r="B43" s="91"/>
      <c r="C43" s="104"/>
      <c r="D43" s="104"/>
      <c r="E43" s="104"/>
      <c r="L43" s="80"/>
      <c r="M43" s="121"/>
      <c r="N43" s="122"/>
    </row>
    <row r="44" spans="1:15" x14ac:dyDescent="0.2">
      <c r="A44" s="92"/>
      <c r="B44" s="92"/>
      <c r="C44" s="104"/>
      <c r="D44" s="104"/>
      <c r="E44" s="104"/>
      <c r="L44" s="131"/>
      <c r="M44" s="121"/>
      <c r="N44" s="122"/>
    </row>
    <row r="45" spans="1:15" x14ac:dyDescent="0.2">
      <c r="A45" s="60"/>
      <c r="B45" s="60"/>
      <c r="C45" s="104"/>
      <c r="D45" s="104"/>
      <c r="E45" s="104"/>
      <c r="F45" s="104"/>
      <c r="G45" s="120"/>
      <c r="H45" s="120"/>
      <c r="I45" s="104"/>
      <c r="J45" s="104"/>
      <c r="K45" s="104"/>
      <c r="L45" s="93"/>
      <c r="M45" s="60"/>
      <c r="N45" s="60"/>
    </row>
  </sheetData>
  <sheetProtection algorithmName="SHA-512" hashValue="bkKIOHLZOSQOXSmN4d9S8DJHuoKsNuBEFyo3g0Uk7yJSiMOoojWj44+UuYMv0az/Vpm1C5lANPUxw4ov0P0hoA==" saltValue="M9NsficdbBm65RpF60lmWw==" spinCount="100000" sheet="1" selectLockedCells="1"/>
  <mergeCells count="24">
    <mergeCell ref="C37:D37"/>
    <mergeCell ref="C25:D25"/>
    <mergeCell ref="C13:D13"/>
    <mergeCell ref="C15:D15"/>
    <mergeCell ref="C17:D17"/>
    <mergeCell ref="C19:D19"/>
    <mergeCell ref="C21:D21"/>
    <mergeCell ref="I33:M33"/>
    <mergeCell ref="A33:E33"/>
    <mergeCell ref="E31:F31"/>
    <mergeCell ref="C8:D8"/>
    <mergeCell ref="C11:D11"/>
    <mergeCell ref="C23:D23"/>
    <mergeCell ref="A1:D1"/>
    <mergeCell ref="A2:D2"/>
    <mergeCell ref="A3:D3"/>
    <mergeCell ref="L31:N31"/>
    <mergeCell ref="L32:N32"/>
    <mergeCell ref="G27:H27"/>
    <mergeCell ref="E4:H4"/>
    <mergeCell ref="E5:K5"/>
    <mergeCell ref="E6:K6"/>
    <mergeCell ref="C5:D5"/>
    <mergeCell ref="C6:D6"/>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28515625" defaultRowHeight="12.75" x14ac:dyDescent="0.2"/>
  <cols>
    <col min="1" max="1" width="15.7109375" style="1" customWidth="1"/>
    <col min="2" max="2" width="51.7109375" style="2" customWidth="1"/>
    <col min="4" max="4" width="15" customWidth="1"/>
  </cols>
  <sheetData>
    <row r="1" spans="1:4" ht="63.75" x14ac:dyDescent="0.2">
      <c r="A1" s="3" t="s">
        <v>4</v>
      </c>
      <c r="B1" s="4" t="s">
        <v>35</v>
      </c>
      <c r="C1" s="3" t="s">
        <v>78</v>
      </c>
      <c r="D1" s="3" t="s">
        <v>77</v>
      </c>
    </row>
    <row r="2" spans="1:4" x14ac:dyDescent="0.2">
      <c r="A2" s="32">
        <v>1</v>
      </c>
      <c r="B2" s="33" t="s">
        <v>27</v>
      </c>
      <c r="C2" s="34">
        <v>80</v>
      </c>
      <c r="D2" s="34">
        <v>90</v>
      </c>
    </row>
    <row r="3" spans="1:4" x14ac:dyDescent="0.2">
      <c r="A3" s="32">
        <v>2</v>
      </c>
      <c r="B3" s="33" t="s">
        <v>28</v>
      </c>
      <c r="C3" s="34">
        <v>70</v>
      </c>
      <c r="D3" s="34">
        <v>80</v>
      </c>
    </row>
    <row r="4" spans="1:4" x14ac:dyDescent="0.2">
      <c r="A4" s="32">
        <v>5</v>
      </c>
      <c r="B4" s="33" t="s">
        <v>56</v>
      </c>
      <c r="C4" s="34">
        <v>70</v>
      </c>
      <c r="D4" s="34">
        <v>80</v>
      </c>
    </row>
    <row r="5" spans="1:4" x14ac:dyDescent="0.2">
      <c r="A5" s="32">
        <v>8</v>
      </c>
      <c r="B5" s="33" t="s">
        <v>33</v>
      </c>
      <c r="C5" s="34">
        <v>90</v>
      </c>
      <c r="D5" s="34">
        <v>100</v>
      </c>
    </row>
    <row r="6" spans="1:4" x14ac:dyDescent="0.2">
      <c r="A6" s="32">
        <v>9</v>
      </c>
      <c r="B6" s="33" t="s">
        <v>34</v>
      </c>
      <c r="C6" s="34">
        <v>70</v>
      </c>
      <c r="D6" s="34">
        <v>80</v>
      </c>
    </row>
    <row r="7" spans="1:4" x14ac:dyDescent="0.2">
      <c r="A7" s="35">
        <v>3</v>
      </c>
      <c r="B7" s="36" t="s">
        <v>29</v>
      </c>
      <c r="C7" s="37">
        <v>100</v>
      </c>
      <c r="D7" s="37">
        <v>100</v>
      </c>
    </row>
    <row r="8" spans="1:4" x14ac:dyDescent="0.2">
      <c r="A8" s="35">
        <v>4</v>
      </c>
      <c r="B8" s="36" t="s">
        <v>30</v>
      </c>
      <c r="C8" s="37">
        <v>100</v>
      </c>
      <c r="D8" s="37">
        <v>100</v>
      </c>
    </row>
    <row r="9" spans="1:4" x14ac:dyDescent="0.2">
      <c r="A9" s="35">
        <v>6</v>
      </c>
      <c r="B9" s="36" t="s">
        <v>31</v>
      </c>
      <c r="C9" s="37">
        <v>80</v>
      </c>
      <c r="D9" s="37">
        <v>80</v>
      </c>
    </row>
    <row r="10" spans="1:4" x14ac:dyDescent="0.2">
      <c r="A10" s="181">
        <v>7</v>
      </c>
      <c r="B10" s="182" t="s">
        <v>32</v>
      </c>
      <c r="C10" s="183">
        <v>100</v>
      </c>
      <c r="D10" s="183">
        <v>100</v>
      </c>
    </row>
    <row r="11" spans="1:4" x14ac:dyDescent="0.2">
      <c r="A11" s="35">
        <v>10</v>
      </c>
      <c r="B11" s="36" t="s">
        <v>66</v>
      </c>
      <c r="C11" s="37">
        <v>80</v>
      </c>
      <c r="D11" s="37">
        <v>80</v>
      </c>
    </row>
    <row r="12" spans="1:4" ht="24" x14ac:dyDescent="0.2">
      <c r="A12" s="35">
        <v>11</v>
      </c>
      <c r="B12" s="36" t="s">
        <v>57</v>
      </c>
      <c r="C12" s="37">
        <v>100</v>
      </c>
      <c r="D12" s="37">
        <v>100</v>
      </c>
    </row>
    <row r="13" spans="1:4" x14ac:dyDescent="0.2">
      <c r="A13" s="35">
        <v>12</v>
      </c>
      <c r="B13" s="36" t="s">
        <v>36</v>
      </c>
      <c r="C13" s="37">
        <v>100</v>
      </c>
      <c r="D13" s="37">
        <v>100</v>
      </c>
    </row>
    <row r="14" spans="1:4" x14ac:dyDescent="0.2">
      <c r="A14" s="181">
        <v>16</v>
      </c>
      <c r="B14" s="182" t="s">
        <v>116</v>
      </c>
      <c r="C14" s="183">
        <v>80</v>
      </c>
      <c r="D14" s="183">
        <v>80</v>
      </c>
    </row>
    <row r="15" spans="1:4" ht="13.5" thickBot="1" x14ac:dyDescent="0.25">
      <c r="A15" s="40"/>
      <c r="B15" s="41"/>
      <c r="C15" s="42"/>
      <c r="D15" s="42"/>
    </row>
    <row r="16" spans="1:4" ht="24.75" thickBot="1" x14ac:dyDescent="0.25">
      <c r="A16" s="40"/>
      <c r="B16" s="43" t="s">
        <v>84</v>
      </c>
      <c r="C16" s="239" t="s">
        <v>75</v>
      </c>
      <c r="D16" s="240"/>
    </row>
    <row r="17" spans="1:9" ht="13.5" thickBot="1" x14ac:dyDescent="0.25">
      <c r="A17" s="27" t="s">
        <v>67</v>
      </c>
      <c r="B17" s="28" t="s">
        <v>79</v>
      </c>
      <c r="C17" s="237" t="s">
        <v>107</v>
      </c>
      <c r="D17" s="238"/>
      <c r="E17" s="241" t="s">
        <v>83</v>
      </c>
      <c r="F17" s="242"/>
      <c r="G17" s="242"/>
      <c r="H17" s="242"/>
    </row>
    <row r="18" spans="1:9" ht="13.5" thickBot="1" x14ac:dyDescent="0.25">
      <c r="A18" s="27" t="s">
        <v>68</v>
      </c>
      <c r="B18" s="28" t="s">
        <v>80</v>
      </c>
      <c r="C18" s="237" t="s">
        <v>107</v>
      </c>
      <c r="D18" s="238"/>
      <c r="E18" s="243"/>
      <c r="F18" s="244"/>
      <c r="G18" s="244"/>
      <c r="H18" s="244"/>
    </row>
    <row r="19" spans="1:9" ht="13.5" thickBot="1" x14ac:dyDescent="0.25">
      <c r="A19" s="38" t="s">
        <v>74</v>
      </c>
      <c r="B19" s="39" t="s">
        <v>76</v>
      </c>
      <c r="C19" s="235" t="s">
        <v>117</v>
      </c>
      <c r="D19" s="236"/>
      <c r="E19" s="243"/>
      <c r="F19" s="244"/>
      <c r="G19" s="244"/>
      <c r="H19" s="244"/>
    </row>
    <row r="20" spans="1:9" x14ac:dyDescent="0.2">
      <c r="E20" s="243"/>
      <c r="F20" s="244"/>
      <c r="G20" s="244"/>
      <c r="H20" s="244"/>
    </row>
    <row r="21" spans="1:9" x14ac:dyDescent="0.2">
      <c r="A21" s="44"/>
      <c r="B21" s="45"/>
      <c r="C21" s="45"/>
      <c r="D21" s="45"/>
    </row>
    <row r="22" spans="1:9" x14ac:dyDescent="0.2">
      <c r="A22" s="44" t="s">
        <v>118</v>
      </c>
      <c r="B22" s="45"/>
      <c r="C22" s="45"/>
      <c r="D22" s="45"/>
    </row>
    <row r="23" spans="1:9" x14ac:dyDescent="0.2">
      <c r="A23" s="187">
        <v>766.63</v>
      </c>
      <c r="B23" s="212" t="s">
        <v>168</v>
      </c>
      <c r="C23" s="45"/>
      <c r="D23" s="45"/>
    </row>
    <row r="24" spans="1:9" x14ac:dyDescent="0.2">
      <c r="A24" s="44"/>
      <c r="B24" s="45"/>
      <c r="C24" s="45"/>
      <c r="D24" s="45"/>
    </row>
    <row r="25" spans="1:9" x14ac:dyDescent="0.2">
      <c r="A25" s="222" t="s">
        <v>157</v>
      </c>
      <c r="B25" s="223"/>
      <c r="C25" s="47"/>
      <c r="D25" s="47"/>
      <c r="E25" s="47"/>
      <c r="F25" s="47"/>
      <c r="G25" s="47"/>
      <c r="H25" s="47"/>
      <c r="I25" s="47"/>
    </row>
    <row r="26" spans="1:9" x14ac:dyDescent="0.2">
      <c r="A26" s="224">
        <v>6352</v>
      </c>
      <c r="B26" s="225" t="s">
        <v>171</v>
      </c>
      <c r="C26" s="47"/>
      <c r="D26" s="47"/>
      <c r="E26" s="47"/>
      <c r="F26" s="47"/>
      <c r="G26" s="47"/>
      <c r="H26" s="47"/>
      <c r="I26" s="47"/>
    </row>
    <row r="27" spans="1:9" x14ac:dyDescent="0.2">
      <c r="A27" s="46"/>
      <c r="B27" s="47"/>
      <c r="C27" s="47"/>
      <c r="D27" s="47"/>
      <c r="E27" s="47"/>
      <c r="F27" s="47"/>
      <c r="G27" s="47"/>
      <c r="H27" s="47"/>
      <c r="I27" s="47"/>
    </row>
    <row r="28" spans="1:9" x14ac:dyDescent="0.2">
      <c r="A28" s="46"/>
      <c r="B28" s="47"/>
      <c r="C28" s="47"/>
      <c r="D28" s="47"/>
      <c r="E28" s="47"/>
      <c r="F28" s="47"/>
      <c r="G28" s="47"/>
      <c r="H28" s="47"/>
      <c r="I28" s="47"/>
    </row>
    <row r="29" spans="1:9" x14ac:dyDescent="0.2">
      <c r="A29" s="46"/>
      <c r="B29" s="47"/>
      <c r="C29" s="47"/>
      <c r="D29" s="47"/>
      <c r="E29" s="47"/>
      <c r="F29" s="47"/>
      <c r="G29" s="47"/>
      <c r="H29" s="47"/>
      <c r="I29" s="47"/>
    </row>
    <row r="30" spans="1:9" x14ac:dyDescent="0.2">
      <c r="A30" s="46"/>
      <c r="B30" s="47"/>
      <c r="C30" s="47"/>
      <c r="D30" s="47"/>
      <c r="E30" s="47"/>
      <c r="F30" s="47"/>
      <c r="G30" s="47"/>
      <c r="H30" s="47"/>
      <c r="I30" s="47"/>
    </row>
    <row r="31" spans="1:9" x14ac:dyDescent="0.2">
      <c r="A31" s="46"/>
      <c r="B31" s="47"/>
      <c r="C31" s="47"/>
      <c r="D31" s="47"/>
      <c r="E31" s="47"/>
      <c r="F31" s="47"/>
      <c r="G31" s="47"/>
      <c r="H31" s="47"/>
      <c r="I31" s="47"/>
    </row>
    <row r="32" spans="1:9" x14ac:dyDescent="0.2">
      <c r="A32" s="46"/>
      <c r="B32" s="47"/>
      <c r="C32" s="47"/>
      <c r="D32" s="47"/>
      <c r="E32" s="47"/>
      <c r="F32" s="47"/>
      <c r="G32" s="47"/>
      <c r="H32" s="47"/>
      <c r="I32" s="47"/>
    </row>
    <row r="33" spans="1:9" x14ac:dyDescent="0.2">
      <c r="A33" s="46"/>
      <c r="B33" s="47"/>
      <c r="C33" s="47"/>
      <c r="D33" s="47"/>
      <c r="E33" s="47"/>
      <c r="F33" s="47"/>
      <c r="G33" s="47"/>
      <c r="H33" s="47"/>
      <c r="I33" s="47"/>
    </row>
    <row r="34" spans="1:9" x14ac:dyDescent="0.2">
      <c r="A34" s="46"/>
      <c r="B34" s="47"/>
      <c r="C34" s="47"/>
      <c r="D34" s="47"/>
      <c r="E34" s="47"/>
      <c r="F34" s="47"/>
      <c r="G34" s="47"/>
      <c r="H34" s="47"/>
      <c r="I34" s="47"/>
    </row>
    <row r="35" spans="1:9" x14ac:dyDescent="0.2">
      <c r="A35" s="46"/>
      <c r="B35" s="47"/>
      <c r="C35" s="47"/>
      <c r="D35" s="47"/>
      <c r="E35" s="47"/>
      <c r="F35" s="47"/>
      <c r="G35" s="47"/>
      <c r="H35" s="47"/>
      <c r="I35" s="47"/>
    </row>
    <row r="36" spans="1:9" x14ac:dyDescent="0.2">
      <c r="A36" s="46"/>
      <c r="B36" s="47"/>
      <c r="C36" s="47"/>
      <c r="D36" s="47"/>
      <c r="E36" s="47"/>
      <c r="F36" s="47"/>
      <c r="G36" s="47"/>
      <c r="H36" s="47"/>
      <c r="I36" s="47"/>
    </row>
    <row r="37" spans="1:9" x14ac:dyDescent="0.2">
      <c r="A37" s="46"/>
      <c r="B37" s="47"/>
      <c r="C37" s="47"/>
      <c r="D37" s="47"/>
      <c r="E37" s="47"/>
      <c r="F37" s="47"/>
      <c r="G37" s="47"/>
      <c r="H37" s="47"/>
      <c r="I37" s="47"/>
    </row>
    <row r="38" spans="1:9" x14ac:dyDescent="0.2">
      <c r="A38" s="46"/>
      <c r="B38" s="47"/>
      <c r="C38" s="47"/>
      <c r="D38" s="47"/>
      <c r="E38" s="47"/>
      <c r="F38" s="47"/>
      <c r="G38" s="47"/>
      <c r="H38" s="47"/>
      <c r="I38" s="47"/>
    </row>
  </sheetData>
  <sheetProtection algorithmName="SHA-512" hashValue="QYoN/BxrhmZ4RABj4WYb8rMlxJDG67QXPoS53Kf2dNSJwNEk779+vE4lrN0YebtI0ztRVxjGhTeMOmenlSIT5Q==" saltValue="19hNt2rVpMd/daru4fAELg=="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2.75" x14ac:dyDescent="0.2"/>
  <sheetData>
    <row r="1" spans="1:1" x14ac:dyDescent="0.2">
      <c r="A1">
        <v>0</v>
      </c>
    </row>
    <row r="2" spans="1:1" x14ac:dyDescent="0.2">
      <c r="A2">
        <v>0.06</v>
      </c>
    </row>
    <row r="3" spans="1:1" x14ac:dyDescent="0.2">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82"/>
      <c r="F1" s="283"/>
      <c r="G1" s="284"/>
    </row>
    <row r="2" spans="1:8" s="54" customFormat="1" ht="15" x14ac:dyDescent="0.25">
      <c r="A2" s="54" t="s">
        <v>141</v>
      </c>
      <c r="C2" s="55"/>
      <c r="D2" s="55"/>
      <c r="E2" s="52"/>
      <c r="F2" s="53"/>
      <c r="G2" s="53"/>
    </row>
    <row r="3" spans="1:8" ht="15" x14ac:dyDescent="0.25">
      <c r="B3" s="49" t="s">
        <v>145</v>
      </c>
      <c r="C3" s="12"/>
      <c r="D3" s="217" t="s">
        <v>6</v>
      </c>
      <c r="E3" s="55"/>
      <c r="F3" s="302" t="s">
        <v>148</v>
      </c>
      <c r="G3" s="303"/>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98" t="s">
        <v>135</v>
      </c>
      <c r="G7" s="299"/>
      <c r="H7" s="151"/>
    </row>
    <row r="8" spans="1:8" ht="15.75" thickBot="1" x14ac:dyDescent="0.3">
      <c r="B8" s="287" t="s">
        <v>3</v>
      </c>
      <c r="C8" s="288"/>
      <c r="D8" s="62"/>
      <c r="F8" s="298" t="s">
        <v>136</v>
      </c>
      <c r="G8" s="299"/>
      <c r="H8" s="151"/>
    </row>
    <row r="9" spans="1:8" s="63" customFormat="1" ht="31.5" customHeight="1" thickBot="1" x14ac:dyDescent="0.3">
      <c r="B9" s="64" t="s">
        <v>1</v>
      </c>
      <c r="C9" s="64" t="s">
        <v>2</v>
      </c>
      <c r="D9" s="285" t="s">
        <v>0</v>
      </c>
      <c r="E9" s="286"/>
      <c r="F9" s="294" t="s">
        <v>137</v>
      </c>
      <c r="G9" s="295"/>
      <c r="H9" s="95">
        <v>0.06</v>
      </c>
    </row>
    <row r="10" spans="1:8" s="65" customFormat="1" ht="27" customHeight="1" thickBot="1" x14ac:dyDescent="0.3">
      <c r="B10" s="29"/>
      <c r="C10" s="29"/>
      <c r="D10" s="289"/>
      <c r="E10" s="290"/>
      <c r="F10" s="296" t="s">
        <v>138</v>
      </c>
      <c r="G10" s="297"/>
      <c r="H10" s="184"/>
    </row>
    <row r="11" spans="1:8" ht="15.75" thickBot="1" x14ac:dyDescent="0.3">
      <c r="B11" s="66" t="s">
        <v>69</v>
      </c>
      <c r="C11" s="214"/>
      <c r="D11" s="291" t="s">
        <v>144</v>
      </c>
      <c r="E11" s="292"/>
      <c r="F11" s="293" t="s">
        <v>139</v>
      </c>
      <c r="G11" s="293"/>
      <c r="H11" s="186">
        <f>ROUND(H25*(H10/100)*0.0885,2)</f>
        <v>0</v>
      </c>
    </row>
    <row r="12" spans="1:8" ht="15.75" thickBot="1" x14ac:dyDescent="0.3">
      <c r="B12" s="67"/>
      <c r="C12" s="68"/>
      <c r="D12" s="300">
        <f>IF(C4=0,0,ROUND(D10/C4*C3,2))</f>
        <v>0</v>
      </c>
      <c r="E12" s="301"/>
      <c r="F12" s="294" t="s">
        <v>140</v>
      </c>
      <c r="G12" s="295"/>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80">
        <f>IF(UPPER(H8)="DA",0,IF(ISBLANK(H10),H12,H12-H11))</f>
        <v>0</v>
      </c>
      <c r="H14" s="281"/>
    </row>
    <row r="15" spans="1:8" ht="15.75" thickBot="1" x14ac:dyDescent="0.3">
      <c r="B15" s="65"/>
      <c r="C15" s="49" t="s">
        <v>47</v>
      </c>
      <c r="D15" s="5"/>
      <c r="E15" s="70"/>
      <c r="F15" s="211" t="s">
        <v>131</v>
      </c>
      <c r="G15" s="280">
        <f>IF(UPPER(H8)="DA",0,ROUND(H25*0.0656,2))</f>
        <v>0</v>
      </c>
      <c r="H15" s="304"/>
    </row>
    <row r="16" spans="1:8" ht="15.75" thickBot="1" x14ac:dyDescent="0.3">
      <c r="B16" s="65"/>
      <c r="C16" s="65"/>
      <c r="D16" s="71"/>
      <c r="E16" s="70"/>
      <c r="F16" s="51" t="s">
        <v>132</v>
      </c>
      <c r="G16" s="280">
        <f>IF(UPPER(H8)="DA",0,ROUND((H25*H9)/100,2))</f>
        <v>0</v>
      </c>
      <c r="H16" s="304"/>
    </row>
    <row r="17" spans="1:8" ht="15.75" thickBot="1" x14ac:dyDescent="0.3">
      <c r="A17" s="49" t="s">
        <v>48</v>
      </c>
      <c r="B17" s="12"/>
      <c r="C17" s="49" t="s">
        <v>49</v>
      </c>
      <c r="D17" s="17"/>
      <c r="E17" s="70"/>
      <c r="F17" s="51" t="s">
        <v>133</v>
      </c>
      <c r="G17" s="280">
        <f>IF(UPPER(H8)="DA",0,ROUND(H25*0.001,2))</f>
        <v>0</v>
      </c>
      <c r="H17" s="304"/>
    </row>
    <row r="18" spans="1:8" ht="15.75" thickBot="1" x14ac:dyDescent="0.3">
      <c r="B18" s="200"/>
      <c r="C18" s="201" t="s">
        <v>50</v>
      </c>
      <c r="D18" s="202"/>
      <c r="E18" s="70"/>
      <c r="F18" s="51" t="s">
        <v>134</v>
      </c>
      <c r="G18" s="280">
        <f>IF(UPPER(H8)="DA",0,ROUND(H25*0.0053,2))</f>
        <v>0</v>
      </c>
      <c r="H18" s="304"/>
    </row>
    <row r="19" spans="1:8" ht="15.75" thickBot="1" x14ac:dyDescent="0.3">
      <c r="B19" s="203"/>
      <c r="C19" s="201" t="s">
        <v>51</v>
      </c>
      <c r="D19" s="204"/>
      <c r="E19" s="50"/>
      <c r="F19" s="234" t="s">
        <v>169</v>
      </c>
      <c r="G19" s="318">
        <f>IF(UPPER(H8)="DA",0,ROUND(H25*0.01,2))</f>
        <v>0</v>
      </c>
      <c r="H19" s="319"/>
    </row>
    <row r="20" spans="1:8" ht="15.75" thickBot="1" x14ac:dyDescent="0.3">
      <c r="B20" s="65"/>
      <c r="C20" s="65"/>
      <c r="D20" s="72"/>
      <c r="E20" s="55"/>
      <c r="F20" s="56"/>
      <c r="G20" s="49" t="s">
        <v>52</v>
      </c>
      <c r="H20" s="20">
        <f>IF(D19=0,0,ROUND(D18/D19,2))</f>
        <v>0</v>
      </c>
    </row>
    <row r="21" spans="1:8" ht="15.75" thickBot="1" x14ac:dyDescent="0.3">
      <c r="B21" s="311" t="s">
        <v>143</v>
      </c>
      <c r="C21" s="312"/>
      <c r="D21" s="189"/>
      <c r="E21" s="198"/>
      <c r="F21" s="200"/>
      <c r="G21" s="201" t="s">
        <v>119</v>
      </c>
      <c r="H21" s="205">
        <f>ROUND(H20*D15*D14/100,2)</f>
        <v>0</v>
      </c>
    </row>
    <row r="22" spans="1:8" ht="15.75" thickBot="1" x14ac:dyDescent="0.3">
      <c r="B22" s="312"/>
      <c r="C22" s="312"/>
      <c r="F22" s="317" t="s">
        <v>162</v>
      </c>
      <c r="G22" s="315"/>
      <c r="H22" s="199">
        <f>ROUND(+MIN(H21*D12,D21*D12,D27*D12),2)</f>
        <v>0</v>
      </c>
    </row>
    <row r="23" spans="1:8" ht="15.75" thickBot="1" x14ac:dyDescent="0.3">
      <c r="B23" s="190"/>
      <c r="C23" s="191" t="s">
        <v>159</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313" t="s">
        <v>158</v>
      </c>
      <c r="B26" s="314"/>
      <c r="C26" s="315"/>
      <c r="D26" s="227">
        <f>ROUND(D27*D12,2)</f>
        <v>0</v>
      </c>
      <c r="F26" s="56"/>
      <c r="G26" s="49"/>
      <c r="H26" s="226"/>
    </row>
    <row r="27" spans="1:8" ht="17.45" customHeight="1" thickBot="1" x14ac:dyDescent="0.3">
      <c r="A27" s="313" t="s">
        <v>161</v>
      </c>
      <c r="B27" s="313"/>
      <c r="C27" s="316"/>
      <c r="D27" s="228">
        <f>IF(H3=0,0,ROUND((šifrant!A26/H3),6))</f>
        <v>0</v>
      </c>
      <c r="F27" s="56"/>
      <c r="G27" s="49"/>
      <c r="H27" s="226"/>
    </row>
    <row r="28" spans="1:8" ht="17.45"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59" t="s">
        <v>121</v>
      </c>
      <c r="B30" s="260"/>
      <c r="C30" s="260"/>
      <c r="D30" s="260"/>
      <c r="E30" s="56"/>
      <c r="G30" s="49" t="s">
        <v>93</v>
      </c>
      <c r="H30" s="15"/>
    </row>
    <row r="31" spans="1:8" ht="15.75" thickBot="1" x14ac:dyDescent="0.3">
      <c r="A31" s="261" t="s">
        <v>122</v>
      </c>
      <c r="B31" s="262"/>
      <c r="C31" s="262"/>
      <c r="D31" s="263">
        <f>H21</f>
        <v>0</v>
      </c>
      <c r="F31" s="74"/>
      <c r="G31" s="73" t="s">
        <v>54</v>
      </c>
      <c r="H31" s="22">
        <f>H29+H30</f>
        <v>0</v>
      </c>
    </row>
    <row r="32" spans="1:8" ht="12" customHeight="1" x14ac:dyDescent="0.25">
      <c r="A32" s="262"/>
      <c r="B32" s="262"/>
      <c r="C32" s="262"/>
      <c r="D32" s="264"/>
      <c r="F32" s="74"/>
      <c r="G32" s="73"/>
      <c r="H32" s="197"/>
    </row>
    <row r="33" spans="1:9" ht="13.9" customHeight="1" x14ac:dyDescent="0.2">
      <c r="A33" s="305" t="s">
        <v>125</v>
      </c>
      <c r="B33" s="305"/>
      <c r="C33" s="305"/>
      <c r="D33" s="306">
        <f>ROUND(D21,2)</f>
        <v>0</v>
      </c>
      <c r="E33" s="50"/>
    </row>
    <row r="34" spans="1:9" ht="12.6" customHeight="1" x14ac:dyDescent="0.2">
      <c r="A34" s="305"/>
      <c r="B34" s="305"/>
      <c r="C34" s="305"/>
      <c r="D34" s="307"/>
      <c r="E34" s="50"/>
      <c r="F34" s="308" t="s">
        <v>129</v>
      </c>
      <c r="G34" s="309"/>
      <c r="H34" s="310"/>
    </row>
    <row r="35" spans="1:9" ht="15" customHeight="1" x14ac:dyDescent="0.2">
      <c r="A35" s="266" t="s">
        <v>160</v>
      </c>
      <c r="B35" s="267"/>
      <c r="C35" s="267"/>
      <c r="D35" s="268">
        <f xml:space="preserve"> ROUND(D24,2)</f>
        <v>0</v>
      </c>
      <c r="E35" s="50"/>
      <c r="F35" s="257" t="s">
        <v>124</v>
      </c>
      <c r="G35" s="258"/>
      <c r="H35" s="257" t="s">
        <v>128</v>
      </c>
    </row>
    <row r="36" spans="1:9" ht="20.25" customHeight="1" x14ac:dyDescent="0.2">
      <c r="A36" s="267"/>
      <c r="B36" s="267"/>
      <c r="C36" s="267"/>
      <c r="D36" s="269"/>
      <c r="F36" s="265"/>
      <c r="G36" s="265"/>
      <c r="H36" s="258"/>
    </row>
    <row r="37" spans="1:9" ht="24.75" customHeight="1" x14ac:dyDescent="0.2">
      <c r="A37" s="276" t="s">
        <v>166</v>
      </c>
      <c r="B37" s="277"/>
      <c r="C37" s="277"/>
      <c r="D37" s="230">
        <f xml:space="preserve"> ROUND(D27,2)</f>
        <v>0</v>
      </c>
      <c r="F37" s="278" t="s">
        <v>123</v>
      </c>
      <c r="G37" s="279"/>
      <c r="H37" s="221" t="s">
        <v>127</v>
      </c>
    </row>
    <row r="38" spans="1:9" ht="16.899999999999999" customHeight="1" x14ac:dyDescent="0.2">
      <c r="A38" s="209"/>
      <c r="B38" s="210"/>
      <c r="C38" s="207"/>
      <c r="F38" s="254" t="s">
        <v>154</v>
      </c>
      <c r="G38" s="254"/>
      <c r="H38" s="254" t="s">
        <v>156</v>
      </c>
    </row>
    <row r="39" spans="1:9" ht="7.9" customHeight="1" x14ac:dyDescent="0.2">
      <c r="A39" s="270" t="s">
        <v>126</v>
      </c>
      <c r="B39" s="255"/>
      <c r="E39" s="207"/>
      <c r="F39" s="254"/>
      <c r="G39" s="254"/>
      <c r="H39" s="254"/>
      <c r="I39" s="208"/>
    </row>
    <row r="40" spans="1:9" ht="28.15" customHeight="1" thickBot="1" x14ac:dyDescent="0.25">
      <c r="A40" s="271"/>
      <c r="B40" s="256"/>
      <c r="C40" s="272" t="s">
        <v>142</v>
      </c>
      <c r="D40" s="219"/>
      <c r="E40" s="219"/>
      <c r="F40" s="274" t="s">
        <v>163</v>
      </c>
      <c r="G40" s="275"/>
      <c r="H40" s="231" t="s">
        <v>156</v>
      </c>
    </row>
    <row r="41" spans="1:9" ht="71.45" customHeight="1" x14ac:dyDescent="0.2">
      <c r="A41" s="271"/>
      <c r="B41" s="256"/>
      <c r="C41" s="273"/>
      <c r="D41" s="245" t="s">
        <v>165</v>
      </c>
      <c r="E41" s="246"/>
      <c r="F41" s="246"/>
      <c r="G41" s="246"/>
      <c r="H41" s="247"/>
    </row>
    <row r="42" spans="1:9" x14ac:dyDescent="0.2">
      <c r="B42" s="61"/>
      <c r="D42" s="248"/>
      <c r="E42" s="249"/>
      <c r="F42" s="249"/>
      <c r="G42" s="249"/>
      <c r="H42" s="250"/>
    </row>
    <row r="43" spans="1:9" x14ac:dyDescent="0.2">
      <c r="A43" s="75" t="s">
        <v>63</v>
      </c>
      <c r="B43" s="14"/>
      <c r="D43" s="248"/>
      <c r="E43" s="249"/>
      <c r="F43" s="249"/>
      <c r="G43" s="249"/>
      <c r="H43" s="250"/>
    </row>
    <row r="44" spans="1:9" ht="78.75" customHeight="1" thickBot="1" x14ac:dyDescent="0.25">
      <c r="D44" s="251"/>
      <c r="E44" s="252"/>
      <c r="F44" s="252"/>
      <c r="G44" s="252"/>
      <c r="H44" s="253"/>
    </row>
  </sheetData>
  <sheetProtection algorithmName="SHA-512" hashValue="jBDj4QHlOc1XFesIZeQqk+sAmYL7MXiCjjfQpYe22V2/46m6Y69qD9Lv1rcNTrGUKhwTVhowt79jtf+HhHqs7w==" saltValue="dUHHvsi5kvu0sj985xTQVw==" spinCount="100000" sheet="1" selectLockedCells="1"/>
  <mergeCells count="42">
    <mergeCell ref="G15:H15"/>
    <mergeCell ref="G16:H16"/>
    <mergeCell ref="G17:H17"/>
    <mergeCell ref="G18:H18"/>
    <mergeCell ref="A33:C34"/>
    <mergeCell ref="D33:D34"/>
    <mergeCell ref="F34:H34"/>
    <mergeCell ref="B21:C22"/>
    <mergeCell ref="A26:C26"/>
    <mergeCell ref="A27:C27"/>
    <mergeCell ref="F22:G22"/>
    <mergeCell ref="G19:H19"/>
    <mergeCell ref="G14:H14"/>
    <mergeCell ref="E1:G1"/>
    <mergeCell ref="D9:E9"/>
    <mergeCell ref="B8:C8"/>
    <mergeCell ref="D10:E10"/>
    <mergeCell ref="D11:E11"/>
    <mergeCell ref="F11:G11"/>
    <mergeCell ref="F9:G9"/>
    <mergeCell ref="F10:G10"/>
    <mergeCell ref="F12:G12"/>
    <mergeCell ref="F7:G7"/>
    <mergeCell ref="F8:G8"/>
    <mergeCell ref="D12:E12"/>
    <mergeCell ref="F3:G3"/>
    <mergeCell ref="D41:H44"/>
    <mergeCell ref="H38:H39"/>
    <mergeCell ref="B39:B41"/>
    <mergeCell ref="H35:H36"/>
    <mergeCell ref="A30:D30"/>
    <mergeCell ref="A31:C32"/>
    <mergeCell ref="D31:D32"/>
    <mergeCell ref="F35:G36"/>
    <mergeCell ref="F38:G39"/>
    <mergeCell ref="A35:C36"/>
    <mergeCell ref="D35:D36"/>
    <mergeCell ref="A39:A41"/>
    <mergeCell ref="C40:C41"/>
    <mergeCell ref="F40:G40"/>
    <mergeCell ref="A37:C37"/>
    <mergeCell ref="F37:G37"/>
  </mergeCells>
  <phoneticPr fontId="2" type="noConversion"/>
  <dataValidations count="3">
    <dataValidation type="list" allowBlank="1" showInputMessage="1" showErrorMessage="1" sqref="C11" xr:uid="{00000000-0002-0000-0300-000000000000}">
      <formula1>"A,B"</formula1>
    </dataValidation>
    <dataValidation type="list" allowBlank="1" showInputMessage="1" showErrorMessage="1" sqref="H10" xr:uid="{00000000-0002-0000-0300-000001000000}">
      <formula1>"30,50"</formula1>
    </dataValidation>
    <dataValidation type="list" showInputMessage="1" showErrorMessage="1" sqref="H7:H8" xr:uid="{00000000-0002-0000-0300-00000200000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82"/>
      <c r="F1" s="283"/>
      <c r="G1" s="284"/>
    </row>
    <row r="2" spans="1:8" s="54" customFormat="1" ht="15" x14ac:dyDescent="0.25">
      <c r="A2" s="54" t="s">
        <v>141</v>
      </c>
      <c r="C2" s="55"/>
      <c r="D2" s="55"/>
      <c r="E2" s="52"/>
      <c r="F2" s="53"/>
      <c r="G2" s="53"/>
    </row>
    <row r="3" spans="1:8" ht="15" x14ac:dyDescent="0.25">
      <c r="B3" s="49" t="s">
        <v>145</v>
      </c>
      <c r="C3" s="12"/>
      <c r="D3" s="217" t="s">
        <v>6</v>
      </c>
      <c r="E3" s="55"/>
      <c r="F3" s="302" t="s">
        <v>148</v>
      </c>
      <c r="G3" s="303"/>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98" t="s">
        <v>135</v>
      </c>
      <c r="G7" s="299"/>
      <c r="H7" s="151"/>
    </row>
    <row r="8" spans="1:8" ht="15.75" thickBot="1" x14ac:dyDescent="0.3">
      <c r="B8" s="287" t="s">
        <v>3</v>
      </c>
      <c r="C8" s="288"/>
      <c r="D8" s="62"/>
      <c r="F8" s="298" t="s">
        <v>136</v>
      </c>
      <c r="G8" s="299"/>
      <c r="H8" s="151"/>
    </row>
    <row r="9" spans="1:8" s="63" customFormat="1" ht="31.5" customHeight="1" thickBot="1" x14ac:dyDescent="0.3">
      <c r="B9" s="64" t="s">
        <v>1</v>
      </c>
      <c r="C9" s="64" t="s">
        <v>2</v>
      </c>
      <c r="D9" s="285" t="s">
        <v>0</v>
      </c>
      <c r="E9" s="286"/>
      <c r="F9" s="294" t="s">
        <v>137</v>
      </c>
      <c r="G9" s="295"/>
      <c r="H9" s="95">
        <v>0.06</v>
      </c>
    </row>
    <row r="10" spans="1:8" s="65" customFormat="1" ht="27" customHeight="1" thickBot="1" x14ac:dyDescent="0.3">
      <c r="B10" s="29"/>
      <c r="C10" s="29"/>
      <c r="D10" s="289"/>
      <c r="E10" s="290"/>
      <c r="F10" s="296" t="s">
        <v>138</v>
      </c>
      <c r="G10" s="297"/>
      <c r="H10" s="184"/>
    </row>
    <row r="11" spans="1:8" ht="15.75" thickBot="1" x14ac:dyDescent="0.3">
      <c r="B11" s="66" t="s">
        <v>69</v>
      </c>
      <c r="C11" s="214"/>
      <c r="D11" s="291" t="s">
        <v>144</v>
      </c>
      <c r="E11" s="292"/>
      <c r="F11" s="293" t="s">
        <v>139</v>
      </c>
      <c r="G11" s="293"/>
      <c r="H11" s="186">
        <f>ROUND(H25*(H10/100)*0.0885,2)</f>
        <v>0</v>
      </c>
    </row>
    <row r="12" spans="1:8" ht="15.75" thickBot="1" x14ac:dyDescent="0.3">
      <c r="B12" s="67"/>
      <c r="C12" s="68"/>
      <c r="D12" s="300">
        <f>IF(C4=0,0,ROUND(D10/C4*C3,2))</f>
        <v>0</v>
      </c>
      <c r="E12" s="301"/>
      <c r="F12" s="294" t="s">
        <v>140</v>
      </c>
      <c r="G12" s="295"/>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80">
        <f>IF(UPPER(H8)="DA",0,IF(ISBLANK(H10),H12,H12-H11))</f>
        <v>0</v>
      </c>
      <c r="H14" s="281"/>
    </row>
    <row r="15" spans="1:8" ht="15.75" thickBot="1" x14ac:dyDescent="0.3">
      <c r="B15" s="65"/>
      <c r="C15" s="49" t="s">
        <v>47</v>
      </c>
      <c r="D15" s="5"/>
      <c r="E15" s="70"/>
      <c r="F15" s="211" t="s">
        <v>131</v>
      </c>
      <c r="G15" s="280">
        <f>IF(UPPER(H8)="DA",0,ROUND(H25*0.0656,2))</f>
        <v>0</v>
      </c>
      <c r="H15" s="304"/>
    </row>
    <row r="16" spans="1:8" ht="15.75" thickBot="1" x14ac:dyDescent="0.3">
      <c r="B16" s="65"/>
      <c r="C16" s="65"/>
      <c r="D16" s="71"/>
      <c r="E16" s="70"/>
      <c r="F16" s="51" t="s">
        <v>132</v>
      </c>
      <c r="G16" s="280">
        <f>IF(UPPER(H8)="DA",0,ROUND((H25*H9)/100,2))</f>
        <v>0</v>
      </c>
      <c r="H16" s="304"/>
    </row>
    <row r="17" spans="1:8" ht="15.75" thickBot="1" x14ac:dyDescent="0.3">
      <c r="A17" s="49" t="s">
        <v>48</v>
      </c>
      <c r="B17" s="12"/>
      <c r="C17" s="49" t="s">
        <v>49</v>
      </c>
      <c r="D17" s="17"/>
      <c r="E17" s="70"/>
      <c r="F17" s="51" t="s">
        <v>133</v>
      </c>
      <c r="G17" s="280">
        <f>IF(UPPER(H8)="DA",0,ROUND(H25*0.001,2))</f>
        <v>0</v>
      </c>
      <c r="H17" s="304"/>
    </row>
    <row r="18" spans="1:8" ht="15.75" thickBot="1" x14ac:dyDescent="0.3">
      <c r="B18" s="200"/>
      <c r="C18" s="201" t="s">
        <v>50</v>
      </c>
      <c r="D18" s="202"/>
      <c r="E18" s="70"/>
      <c r="F18" s="51" t="s">
        <v>134</v>
      </c>
      <c r="G18" s="280">
        <f>IF(UPPER(H8)="DA",0,ROUND(H25*0.0053,2))</f>
        <v>0</v>
      </c>
      <c r="H18" s="304"/>
    </row>
    <row r="19" spans="1:8" ht="15.75" thickBot="1" x14ac:dyDescent="0.3">
      <c r="B19" s="203"/>
      <c r="C19" s="201" t="s">
        <v>51</v>
      </c>
      <c r="D19" s="204"/>
      <c r="E19" s="50"/>
      <c r="F19" s="234" t="s">
        <v>169</v>
      </c>
      <c r="G19" s="318">
        <f>IF(UPPER(H8)="DA",0,ROUND(H25*0.01,2))</f>
        <v>0</v>
      </c>
      <c r="H19" s="319"/>
    </row>
    <row r="20" spans="1:8" ht="15.75" thickBot="1" x14ac:dyDescent="0.3">
      <c r="B20" s="65"/>
      <c r="C20" s="65"/>
      <c r="D20" s="72"/>
      <c r="E20" s="55"/>
      <c r="F20" s="56"/>
      <c r="G20" s="49" t="s">
        <v>52</v>
      </c>
      <c r="H20" s="20">
        <f>IF(D19=0,0,ROUND(D18/D19,2))</f>
        <v>0</v>
      </c>
    </row>
    <row r="21" spans="1:8" ht="15.75" thickBot="1" x14ac:dyDescent="0.3">
      <c r="B21" s="311" t="s">
        <v>143</v>
      </c>
      <c r="C21" s="312"/>
      <c r="D21" s="189"/>
      <c r="E21" s="198"/>
      <c r="F21" s="200"/>
      <c r="G21" s="201" t="s">
        <v>119</v>
      </c>
      <c r="H21" s="205">
        <f>ROUND(H20*D15*D14/100,2)</f>
        <v>0</v>
      </c>
    </row>
    <row r="22" spans="1:8" ht="15.75" thickBot="1" x14ac:dyDescent="0.3">
      <c r="B22" s="312"/>
      <c r="C22" s="312"/>
      <c r="F22" s="317" t="s">
        <v>162</v>
      </c>
      <c r="G22" s="315"/>
      <c r="H22" s="199">
        <f>ROUND(+MIN(H21*D12,D21*D12,D27*D12),2)</f>
        <v>0</v>
      </c>
    </row>
    <row r="23" spans="1:8" ht="15.75" thickBot="1" x14ac:dyDescent="0.3">
      <c r="B23" s="190"/>
      <c r="C23" s="191" t="s">
        <v>159</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313" t="s">
        <v>158</v>
      </c>
      <c r="B26" s="314"/>
      <c r="C26" s="315"/>
      <c r="D26" s="227">
        <f>ROUND(D27*D12,2)</f>
        <v>0</v>
      </c>
      <c r="F26" s="56"/>
      <c r="G26" s="49"/>
      <c r="H26" s="226"/>
    </row>
    <row r="27" spans="1:8" ht="17.45" customHeight="1" thickBot="1" x14ac:dyDescent="0.3">
      <c r="A27" s="313" t="s">
        <v>161</v>
      </c>
      <c r="B27" s="313"/>
      <c r="C27" s="316"/>
      <c r="D27" s="228">
        <f>IF(H3=0,0,ROUND((šifrant!A26/H3),6))</f>
        <v>0</v>
      </c>
      <c r="F27" s="56"/>
      <c r="G27" s="49"/>
      <c r="H27" s="226"/>
    </row>
    <row r="28" spans="1:8" ht="17.45"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59" t="s">
        <v>121</v>
      </c>
      <c r="B30" s="260"/>
      <c r="C30" s="260"/>
      <c r="D30" s="260"/>
      <c r="E30" s="56"/>
      <c r="G30" s="49" t="s">
        <v>93</v>
      </c>
      <c r="H30" s="15"/>
    </row>
    <row r="31" spans="1:8" ht="15.75" thickBot="1" x14ac:dyDescent="0.3">
      <c r="A31" s="261" t="s">
        <v>122</v>
      </c>
      <c r="B31" s="262"/>
      <c r="C31" s="262"/>
      <c r="D31" s="263">
        <f>H21</f>
        <v>0</v>
      </c>
      <c r="F31" s="74"/>
      <c r="G31" s="73" t="s">
        <v>54</v>
      </c>
      <c r="H31" s="22">
        <f>H29+H30</f>
        <v>0</v>
      </c>
    </row>
    <row r="32" spans="1:8" ht="12" customHeight="1" x14ac:dyDescent="0.25">
      <c r="A32" s="262"/>
      <c r="B32" s="262"/>
      <c r="C32" s="262"/>
      <c r="D32" s="264"/>
      <c r="F32" s="74"/>
      <c r="G32" s="73"/>
      <c r="H32" s="197"/>
    </row>
    <row r="33" spans="1:9" ht="13.9" customHeight="1" x14ac:dyDescent="0.2">
      <c r="A33" s="305" t="s">
        <v>125</v>
      </c>
      <c r="B33" s="305"/>
      <c r="C33" s="305"/>
      <c r="D33" s="306">
        <f>ROUND(D21,2)</f>
        <v>0</v>
      </c>
      <c r="E33" s="50"/>
    </row>
    <row r="34" spans="1:9" ht="12.6" customHeight="1" x14ac:dyDescent="0.2">
      <c r="A34" s="305"/>
      <c r="B34" s="305"/>
      <c r="C34" s="305"/>
      <c r="D34" s="307"/>
      <c r="E34" s="50"/>
      <c r="F34" s="308" t="s">
        <v>129</v>
      </c>
      <c r="G34" s="309"/>
      <c r="H34" s="310"/>
    </row>
    <row r="35" spans="1:9" ht="15" customHeight="1" x14ac:dyDescent="0.2">
      <c r="A35" s="266" t="s">
        <v>160</v>
      </c>
      <c r="B35" s="267"/>
      <c r="C35" s="267"/>
      <c r="D35" s="268">
        <f xml:space="preserve"> ROUND(D24,2)</f>
        <v>0</v>
      </c>
      <c r="E35" s="50"/>
      <c r="F35" s="257" t="s">
        <v>124</v>
      </c>
      <c r="G35" s="258"/>
      <c r="H35" s="257" t="s">
        <v>128</v>
      </c>
    </row>
    <row r="36" spans="1:9" ht="20.25" customHeight="1" x14ac:dyDescent="0.2">
      <c r="A36" s="267"/>
      <c r="B36" s="267"/>
      <c r="C36" s="267"/>
      <c r="D36" s="269"/>
      <c r="F36" s="265"/>
      <c r="G36" s="265"/>
      <c r="H36" s="258"/>
    </row>
    <row r="37" spans="1:9" ht="24.75" customHeight="1" x14ac:dyDescent="0.2">
      <c r="A37" s="276" t="s">
        <v>166</v>
      </c>
      <c r="B37" s="277"/>
      <c r="C37" s="277"/>
      <c r="D37" s="230">
        <f xml:space="preserve"> ROUND(D27,2)</f>
        <v>0</v>
      </c>
      <c r="F37" s="278" t="s">
        <v>123</v>
      </c>
      <c r="G37" s="279"/>
      <c r="H37" s="221" t="s">
        <v>127</v>
      </c>
    </row>
    <row r="38" spans="1:9" ht="16.899999999999999" customHeight="1" x14ac:dyDescent="0.2">
      <c r="A38" s="209"/>
      <c r="B38" s="210"/>
      <c r="C38" s="207"/>
      <c r="F38" s="254" t="s">
        <v>154</v>
      </c>
      <c r="G38" s="254"/>
      <c r="H38" s="254" t="s">
        <v>156</v>
      </c>
    </row>
    <row r="39" spans="1:9" ht="7.9" customHeight="1" x14ac:dyDescent="0.2">
      <c r="A39" s="270" t="s">
        <v>126</v>
      </c>
      <c r="B39" s="255"/>
      <c r="E39" s="207"/>
      <c r="F39" s="254"/>
      <c r="G39" s="254"/>
      <c r="H39" s="254"/>
      <c r="I39" s="208"/>
    </row>
    <row r="40" spans="1:9" ht="28.15" customHeight="1" thickBot="1" x14ac:dyDescent="0.25">
      <c r="A40" s="271"/>
      <c r="B40" s="256"/>
      <c r="C40" s="272" t="s">
        <v>142</v>
      </c>
      <c r="D40" s="219"/>
      <c r="E40" s="219"/>
      <c r="F40" s="274" t="s">
        <v>163</v>
      </c>
      <c r="G40" s="275"/>
      <c r="H40" s="231" t="s">
        <v>156</v>
      </c>
    </row>
    <row r="41" spans="1:9" ht="71.45" customHeight="1" x14ac:dyDescent="0.2">
      <c r="A41" s="271"/>
      <c r="B41" s="256"/>
      <c r="C41" s="273"/>
      <c r="D41" s="245" t="s">
        <v>165</v>
      </c>
      <c r="E41" s="246"/>
      <c r="F41" s="246"/>
      <c r="G41" s="246"/>
      <c r="H41" s="247"/>
    </row>
    <row r="42" spans="1:9" x14ac:dyDescent="0.2">
      <c r="B42" s="61"/>
      <c r="D42" s="248"/>
      <c r="E42" s="249"/>
      <c r="F42" s="249"/>
      <c r="G42" s="249"/>
      <c r="H42" s="250"/>
    </row>
    <row r="43" spans="1:9" x14ac:dyDescent="0.2">
      <c r="A43" s="75" t="s">
        <v>63</v>
      </c>
      <c r="B43" s="14"/>
      <c r="D43" s="248"/>
      <c r="E43" s="249"/>
      <c r="F43" s="249"/>
      <c r="G43" s="249"/>
      <c r="H43" s="250"/>
    </row>
    <row r="44" spans="1:9" ht="78.75" customHeight="1" thickBot="1" x14ac:dyDescent="0.25">
      <c r="D44" s="251"/>
      <c r="E44" s="252"/>
      <c r="F44" s="252"/>
      <c r="G44" s="252"/>
      <c r="H44" s="253"/>
    </row>
  </sheetData>
  <sheetProtection algorithmName="SHA-512" hashValue="ix/ENTOBN1vKKUmPuQzp/Wek440fDrh95roDBgYU7pOS+ZORU/QbhrDo1ugfJDwGrtGXBitBQomFSOssEeCZlA==" saltValue="n9L34YosapZQntAOX6YEkA==" spinCount="100000" sheet="1" selectLockedCells="1"/>
  <mergeCells count="42">
    <mergeCell ref="F3:G3"/>
    <mergeCell ref="D12:E12"/>
    <mergeCell ref="A27:C2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G17:H17"/>
    <mergeCell ref="B21:C22"/>
    <mergeCell ref="F22:G22"/>
    <mergeCell ref="G19:H19"/>
    <mergeCell ref="A26:C26"/>
    <mergeCell ref="A31:C32"/>
    <mergeCell ref="D31:D32"/>
    <mergeCell ref="A33:C34"/>
    <mergeCell ref="D33:D34"/>
    <mergeCell ref="F34:H34"/>
    <mergeCell ref="F35:G36"/>
    <mergeCell ref="H35:H36"/>
    <mergeCell ref="A37:C37"/>
    <mergeCell ref="F37:G37"/>
    <mergeCell ref="A35:C36"/>
    <mergeCell ref="D35:D36"/>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48E48CDA-B09C-4FB2-B4F8-0DD250EB65AD}">
      <formula1>"30,50"</formula1>
    </dataValidation>
    <dataValidation type="list" allowBlank="1" showInputMessage="1" showErrorMessage="1" sqref="C11" xr:uid="{8E7F25C0-2571-4FE3-A530-9E1A864AE589}">
      <formula1>"A,B"</formula1>
    </dataValidation>
    <dataValidation type="list" showInputMessage="1" showErrorMessage="1" sqref="H7:H8" xr:uid="{9E33D8E6-35D5-47E7-BCBB-4354E6E940D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7E6B6C9-642C-4DAE-B65C-0C025118DD3D}">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82"/>
      <c r="F1" s="283"/>
      <c r="G1" s="284"/>
    </row>
    <row r="2" spans="1:8" s="54" customFormat="1" ht="15" x14ac:dyDescent="0.25">
      <c r="A2" s="54" t="s">
        <v>141</v>
      </c>
      <c r="C2" s="55"/>
      <c r="D2" s="55"/>
      <c r="E2" s="52"/>
      <c r="F2" s="53"/>
      <c r="G2" s="53"/>
    </row>
    <row r="3" spans="1:8" ht="15" x14ac:dyDescent="0.25">
      <c r="B3" s="49" t="s">
        <v>145</v>
      </c>
      <c r="C3" s="12"/>
      <c r="D3" s="217" t="s">
        <v>6</v>
      </c>
      <c r="E3" s="55"/>
      <c r="F3" s="302" t="s">
        <v>148</v>
      </c>
      <c r="G3" s="303"/>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98" t="s">
        <v>135</v>
      </c>
      <c r="G7" s="299"/>
      <c r="H7" s="151"/>
    </row>
    <row r="8" spans="1:8" ht="15.75" thickBot="1" x14ac:dyDescent="0.3">
      <c r="B8" s="287" t="s">
        <v>3</v>
      </c>
      <c r="C8" s="288"/>
      <c r="D8" s="62"/>
      <c r="F8" s="298" t="s">
        <v>136</v>
      </c>
      <c r="G8" s="299"/>
      <c r="H8" s="151"/>
    </row>
    <row r="9" spans="1:8" s="63" customFormat="1" ht="31.5" customHeight="1" thickBot="1" x14ac:dyDescent="0.3">
      <c r="B9" s="64" t="s">
        <v>1</v>
      </c>
      <c r="C9" s="64" t="s">
        <v>2</v>
      </c>
      <c r="D9" s="285" t="s">
        <v>0</v>
      </c>
      <c r="E9" s="286"/>
      <c r="F9" s="294" t="s">
        <v>137</v>
      </c>
      <c r="G9" s="295"/>
      <c r="H9" s="95">
        <v>0.06</v>
      </c>
    </row>
    <row r="10" spans="1:8" s="65" customFormat="1" ht="27" customHeight="1" thickBot="1" x14ac:dyDescent="0.3">
      <c r="B10" s="29"/>
      <c r="C10" s="29"/>
      <c r="D10" s="289"/>
      <c r="E10" s="290"/>
      <c r="F10" s="296" t="s">
        <v>138</v>
      </c>
      <c r="G10" s="297"/>
      <c r="H10" s="184"/>
    </row>
    <row r="11" spans="1:8" ht="15.75" thickBot="1" x14ac:dyDescent="0.3">
      <c r="B11" s="66" t="s">
        <v>69</v>
      </c>
      <c r="C11" s="214"/>
      <c r="D11" s="291" t="s">
        <v>144</v>
      </c>
      <c r="E11" s="292"/>
      <c r="F11" s="293" t="s">
        <v>139</v>
      </c>
      <c r="G11" s="293"/>
      <c r="H11" s="186">
        <f>ROUND(H25*(H10/100)*0.0885,2)</f>
        <v>0</v>
      </c>
    </row>
    <row r="12" spans="1:8" ht="15.75" thickBot="1" x14ac:dyDescent="0.3">
      <c r="B12" s="67"/>
      <c r="C12" s="68"/>
      <c r="D12" s="300">
        <f>IF(C4=0,0,ROUND(D10/C4*C3,2))</f>
        <v>0</v>
      </c>
      <c r="E12" s="301"/>
      <c r="F12" s="294" t="s">
        <v>140</v>
      </c>
      <c r="G12" s="295"/>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80">
        <f>IF(UPPER(H8)="DA",0,IF(ISBLANK(H10),H12,H12-H11))</f>
        <v>0</v>
      </c>
      <c r="H14" s="281"/>
    </row>
    <row r="15" spans="1:8" ht="15.75" thickBot="1" x14ac:dyDescent="0.3">
      <c r="B15" s="65"/>
      <c r="C15" s="49" t="s">
        <v>47</v>
      </c>
      <c r="D15" s="5"/>
      <c r="E15" s="70"/>
      <c r="F15" s="211" t="s">
        <v>131</v>
      </c>
      <c r="G15" s="280">
        <f>IF(UPPER(H8)="DA",0,ROUND(H25*0.0656,2))</f>
        <v>0</v>
      </c>
      <c r="H15" s="304"/>
    </row>
    <row r="16" spans="1:8" ht="15.75" thickBot="1" x14ac:dyDescent="0.3">
      <c r="B16" s="65"/>
      <c r="C16" s="65"/>
      <c r="D16" s="71"/>
      <c r="E16" s="70"/>
      <c r="F16" s="51" t="s">
        <v>132</v>
      </c>
      <c r="G16" s="280">
        <f>IF(UPPER(H8)="DA",0,ROUND((H25*H9)/100,2))</f>
        <v>0</v>
      </c>
      <c r="H16" s="304"/>
    </row>
    <row r="17" spans="1:8" ht="15.75" thickBot="1" x14ac:dyDescent="0.3">
      <c r="A17" s="49" t="s">
        <v>48</v>
      </c>
      <c r="B17" s="12"/>
      <c r="C17" s="49" t="s">
        <v>49</v>
      </c>
      <c r="D17" s="17"/>
      <c r="E17" s="70"/>
      <c r="F17" s="51" t="s">
        <v>133</v>
      </c>
      <c r="G17" s="280">
        <f>IF(UPPER(H8)="DA",0,ROUND(H25*0.001,2))</f>
        <v>0</v>
      </c>
      <c r="H17" s="304"/>
    </row>
    <row r="18" spans="1:8" ht="15.75" thickBot="1" x14ac:dyDescent="0.3">
      <c r="B18" s="200"/>
      <c r="C18" s="201" t="s">
        <v>50</v>
      </c>
      <c r="D18" s="202"/>
      <c r="E18" s="70"/>
      <c r="F18" s="51" t="s">
        <v>134</v>
      </c>
      <c r="G18" s="280">
        <f>IF(UPPER(H8)="DA",0,ROUND(H25*0.0053,2))</f>
        <v>0</v>
      </c>
      <c r="H18" s="304"/>
    </row>
    <row r="19" spans="1:8" ht="15.75" thickBot="1" x14ac:dyDescent="0.3">
      <c r="B19" s="203"/>
      <c r="C19" s="201" t="s">
        <v>51</v>
      </c>
      <c r="D19" s="204"/>
      <c r="E19" s="50"/>
      <c r="F19" s="234" t="s">
        <v>169</v>
      </c>
      <c r="G19" s="318">
        <f>IF(UPPER(H8)="DA",0,ROUND(H25*0.01,2))</f>
        <v>0</v>
      </c>
      <c r="H19" s="319"/>
    </row>
    <row r="20" spans="1:8" ht="15.75" thickBot="1" x14ac:dyDescent="0.3">
      <c r="B20" s="65"/>
      <c r="C20" s="65"/>
      <c r="D20" s="72"/>
      <c r="E20" s="55"/>
      <c r="F20" s="56"/>
      <c r="G20" s="49" t="s">
        <v>52</v>
      </c>
      <c r="H20" s="20">
        <f>IF(D19=0,0,ROUND(D18/D19,2))</f>
        <v>0</v>
      </c>
    </row>
    <row r="21" spans="1:8" ht="15.75" thickBot="1" x14ac:dyDescent="0.3">
      <c r="B21" s="311" t="s">
        <v>143</v>
      </c>
      <c r="C21" s="312"/>
      <c r="D21" s="189"/>
      <c r="E21" s="198"/>
      <c r="F21" s="200"/>
      <c r="G21" s="201" t="s">
        <v>119</v>
      </c>
      <c r="H21" s="205">
        <f>ROUND(H20*D15*D14/100,2)</f>
        <v>0</v>
      </c>
    </row>
    <row r="22" spans="1:8" ht="15.75" thickBot="1" x14ac:dyDescent="0.3">
      <c r="B22" s="312"/>
      <c r="C22" s="312"/>
      <c r="F22" s="317" t="s">
        <v>162</v>
      </c>
      <c r="G22" s="315"/>
      <c r="H22" s="199">
        <f>ROUND(+MIN(H21*D12,D21*D12,D27*D12),2)</f>
        <v>0</v>
      </c>
    </row>
    <row r="23" spans="1:8" ht="15.75" thickBot="1" x14ac:dyDescent="0.3">
      <c r="B23" s="190"/>
      <c r="C23" s="191" t="s">
        <v>159</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313" t="s">
        <v>158</v>
      </c>
      <c r="B26" s="314"/>
      <c r="C26" s="315"/>
      <c r="D26" s="227">
        <f>ROUND(D27*D12,2)</f>
        <v>0</v>
      </c>
      <c r="F26" s="56"/>
      <c r="G26" s="49"/>
      <c r="H26" s="226"/>
    </row>
    <row r="27" spans="1:8" ht="17.45" customHeight="1" thickBot="1" x14ac:dyDescent="0.3">
      <c r="A27" s="313" t="s">
        <v>161</v>
      </c>
      <c r="B27" s="313"/>
      <c r="C27" s="316"/>
      <c r="D27" s="228">
        <f>IF(H3=0,0,ROUND((šifrant!A26/H3),6))</f>
        <v>0</v>
      </c>
      <c r="F27" s="56"/>
      <c r="G27" s="49"/>
      <c r="H27" s="226"/>
    </row>
    <row r="28" spans="1:8" ht="17.45"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59" t="s">
        <v>121</v>
      </c>
      <c r="B30" s="260"/>
      <c r="C30" s="260"/>
      <c r="D30" s="260"/>
      <c r="E30" s="56"/>
      <c r="G30" s="49" t="s">
        <v>93</v>
      </c>
      <c r="H30" s="15"/>
    </row>
    <row r="31" spans="1:8" ht="15.75" thickBot="1" x14ac:dyDescent="0.3">
      <c r="A31" s="261" t="s">
        <v>122</v>
      </c>
      <c r="B31" s="262"/>
      <c r="C31" s="262"/>
      <c r="D31" s="263">
        <f>H21</f>
        <v>0</v>
      </c>
      <c r="F31" s="74"/>
      <c r="G31" s="73" t="s">
        <v>54</v>
      </c>
      <c r="H31" s="22">
        <f>H29+H30</f>
        <v>0</v>
      </c>
    </row>
    <row r="32" spans="1:8" ht="12" customHeight="1" x14ac:dyDescent="0.25">
      <c r="A32" s="262"/>
      <c r="B32" s="262"/>
      <c r="C32" s="262"/>
      <c r="D32" s="264"/>
      <c r="F32" s="74"/>
      <c r="G32" s="73"/>
      <c r="H32" s="197"/>
    </row>
    <row r="33" spans="1:9" ht="13.9" customHeight="1" x14ac:dyDescent="0.2">
      <c r="A33" s="305" t="s">
        <v>125</v>
      </c>
      <c r="B33" s="305"/>
      <c r="C33" s="305"/>
      <c r="D33" s="306">
        <f>ROUND(D21,2)</f>
        <v>0</v>
      </c>
      <c r="E33" s="50"/>
    </row>
    <row r="34" spans="1:9" ht="12.6" customHeight="1" x14ac:dyDescent="0.2">
      <c r="A34" s="305"/>
      <c r="B34" s="305"/>
      <c r="C34" s="305"/>
      <c r="D34" s="307"/>
      <c r="E34" s="50"/>
      <c r="F34" s="308" t="s">
        <v>129</v>
      </c>
      <c r="G34" s="309"/>
      <c r="H34" s="310"/>
    </row>
    <row r="35" spans="1:9" ht="15" customHeight="1" x14ac:dyDescent="0.2">
      <c r="A35" s="266" t="s">
        <v>160</v>
      </c>
      <c r="B35" s="267"/>
      <c r="C35" s="267"/>
      <c r="D35" s="268">
        <f xml:space="preserve"> ROUND(D24,2)</f>
        <v>0</v>
      </c>
      <c r="E35" s="50"/>
      <c r="F35" s="257" t="s">
        <v>124</v>
      </c>
      <c r="G35" s="258"/>
      <c r="H35" s="257" t="s">
        <v>128</v>
      </c>
    </row>
    <row r="36" spans="1:9" ht="20.25" customHeight="1" x14ac:dyDescent="0.2">
      <c r="A36" s="267"/>
      <c r="B36" s="267"/>
      <c r="C36" s="267"/>
      <c r="D36" s="269"/>
      <c r="F36" s="265"/>
      <c r="G36" s="265"/>
      <c r="H36" s="258"/>
    </row>
    <row r="37" spans="1:9" ht="24.75" customHeight="1" x14ac:dyDescent="0.2">
      <c r="A37" s="276" t="s">
        <v>166</v>
      </c>
      <c r="B37" s="277"/>
      <c r="C37" s="277"/>
      <c r="D37" s="230">
        <f xml:space="preserve"> ROUND(D27,2)</f>
        <v>0</v>
      </c>
      <c r="F37" s="278" t="s">
        <v>123</v>
      </c>
      <c r="G37" s="279"/>
      <c r="H37" s="221" t="s">
        <v>127</v>
      </c>
    </row>
    <row r="38" spans="1:9" ht="16.899999999999999" customHeight="1" x14ac:dyDescent="0.2">
      <c r="A38" s="209"/>
      <c r="B38" s="210"/>
      <c r="C38" s="207"/>
      <c r="F38" s="254" t="s">
        <v>154</v>
      </c>
      <c r="G38" s="254"/>
      <c r="H38" s="254" t="s">
        <v>156</v>
      </c>
    </row>
    <row r="39" spans="1:9" ht="7.9" customHeight="1" x14ac:dyDescent="0.2">
      <c r="A39" s="270" t="s">
        <v>126</v>
      </c>
      <c r="B39" s="255"/>
      <c r="E39" s="207"/>
      <c r="F39" s="254"/>
      <c r="G39" s="254"/>
      <c r="H39" s="254"/>
      <c r="I39" s="208"/>
    </row>
    <row r="40" spans="1:9" ht="28.15" customHeight="1" thickBot="1" x14ac:dyDescent="0.25">
      <c r="A40" s="271"/>
      <c r="B40" s="256"/>
      <c r="C40" s="272" t="s">
        <v>142</v>
      </c>
      <c r="D40" s="219"/>
      <c r="E40" s="219"/>
      <c r="F40" s="274" t="s">
        <v>163</v>
      </c>
      <c r="G40" s="275"/>
      <c r="H40" s="231" t="s">
        <v>156</v>
      </c>
    </row>
    <row r="41" spans="1:9" ht="71.45" customHeight="1" x14ac:dyDescent="0.2">
      <c r="A41" s="271"/>
      <c r="B41" s="256"/>
      <c r="C41" s="273"/>
      <c r="D41" s="245" t="s">
        <v>165</v>
      </c>
      <c r="E41" s="246"/>
      <c r="F41" s="246"/>
      <c r="G41" s="246"/>
      <c r="H41" s="247"/>
    </row>
    <row r="42" spans="1:9" x14ac:dyDescent="0.2">
      <c r="B42" s="61"/>
      <c r="D42" s="248"/>
      <c r="E42" s="249"/>
      <c r="F42" s="249"/>
      <c r="G42" s="249"/>
      <c r="H42" s="250"/>
    </row>
    <row r="43" spans="1:9" x14ac:dyDescent="0.2">
      <c r="A43" s="75" t="s">
        <v>63</v>
      </c>
      <c r="B43" s="14"/>
      <c r="D43" s="248"/>
      <c r="E43" s="249"/>
      <c r="F43" s="249"/>
      <c r="G43" s="249"/>
      <c r="H43" s="250"/>
    </row>
    <row r="44" spans="1:9" ht="78.75" customHeight="1" thickBot="1" x14ac:dyDescent="0.25">
      <c r="D44" s="251"/>
      <c r="E44" s="252"/>
      <c r="F44" s="252"/>
      <c r="G44" s="252"/>
      <c r="H44" s="253"/>
    </row>
  </sheetData>
  <sheetProtection algorithmName="SHA-512" hashValue="P41KLI7wLaZPbmABlKBSilstI34dzmt4qxcsbUsOrgwpAuknVfcdVMDPBbMUuXhQlZnZyB/BRV6YaH+107Qvig==" saltValue="ZR0vxhU+UOaSrDCDSZecAQ==" spinCount="100000" sheet="1" selectLockedCells="1"/>
  <mergeCells count="42">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G19:H19"/>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9610B22D-948F-4732-AC03-6EFDD3E6C8ED}">
      <formula1>"30,50"</formula1>
    </dataValidation>
    <dataValidation type="list" allowBlank="1" showInputMessage="1" showErrorMessage="1" sqref="C11" xr:uid="{24403A8F-57AD-4519-8AA3-FCB0B726AD17}">
      <formula1>"A,B"</formula1>
    </dataValidation>
    <dataValidation type="list" showInputMessage="1" showErrorMessage="1" sqref="H7:H8" xr:uid="{CCFBAE73-7F9F-4441-A9B7-C83AD493C5B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B668530-595F-4B3A-B449-CBC3CA5B72EF}">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82"/>
      <c r="F1" s="283"/>
      <c r="G1" s="284"/>
    </row>
    <row r="2" spans="1:8" s="54" customFormat="1" ht="15" x14ac:dyDescent="0.25">
      <c r="A2" s="54" t="s">
        <v>141</v>
      </c>
      <c r="C2" s="55"/>
      <c r="D2" s="55"/>
      <c r="E2" s="52"/>
      <c r="F2" s="53"/>
      <c r="G2" s="53"/>
    </row>
    <row r="3" spans="1:8" ht="15" x14ac:dyDescent="0.25">
      <c r="B3" s="49" t="s">
        <v>145</v>
      </c>
      <c r="C3" s="12"/>
      <c r="D3" s="217" t="s">
        <v>6</v>
      </c>
      <c r="E3" s="55"/>
      <c r="F3" s="302" t="s">
        <v>148</v>
      </c>
      <c r="G3" s="303"/>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98" t="s">
        <v>135</v>
      </c>
      <c r="G7" s="299"/>
      <c r="H7" s="151"/>
    </row>
    <row r="8" spans="1:8" ht="15.75" thickBot="1" x14ac:dyDescent="0.3">
      <c r="B8" s="287" t="s">
        <v>3</v>
      </c>
      <c r="C8" s="288"/>
      <c r="D8" s="62"/>
      <c r="F8" s="298" t="s">
        <v>136</v>
      </c>
      <c r="G8" s="299"/>
      <c r="H8" s="151"/>
    </row>
    <row r="9" spans="1:8" s="63" customFormat="1" ht="31.5" customHeight="1" thickBot="1" x14ac:dyDescent="0.3">
      <c r="B9" s="64" t="s">
        <v>1</v>
      </c>
      <c r="C9" s="64" t="s">
        <v>2</v>
      </c>
      <c r="D9" s="285" t="s">
        <v>0</v>
      </c>
      <c r="E9" s="286"/>
      <c r="F9" s="294" t="s">
        <v>137</v>
      </c>
      <c r="G9" s="295"/>
      <c r="H9" s="95">
        <v>0.06</v>
      </c>
    </row>
    <row r="10" spans="1:8" s="65" customFormat="1" ht="27" customHeight="1" thickBot="1" x14ac:dyDescent="0.3">
      <c r="B10" s="29"/>
      <c r="C10" s="29"/>
      <c r="D10" s="289"/>
      <c r="E10" s="290"/>
      <c r="F10" s="296" t="s">
        <v>138</v>
      </c>
      <c r="G10" s="297"/>
      <c r="H10" s="184"/>
    </row>
    <row r="11" spans="1:8" ht="15.75" thickBot="1" x14ac:dyDescent="0.3">
      <c r="B11" s="66" t="s">
        <v>69</v>
      </c>
      <c r="C11" s="214"/>
      <c r="D11" s="291" t="s">
        <v>144</v>
      </c>
      <c r="E11" s="292"/>
      <c r="F11" s="293" t="s">
        <v>139</v>
      </c>
      <c r="G11" s="293"/>
      <c r="H11" s="186">
        <f>ROUND(H25*(H10/100)*0.0885,2)</f>
        <v>0</v>
      </c>
    </row>
    <row r="12" spans="1:8" ht="15.75" thickBot="1" x14ac:dyDescent="0.3">
      <c r="B12" s="67"/>
      <c r="C12" s="68"/>
      <c r="D12" s="300">
        <f>IF(C4=0,0,ROUND(D10/C4*C3,2))</f>
        <v>0</v>
      </c>
      <c r="E12" s="301"/>
      <c r="F12" s="294" t="s">
        <v>140</v>
      </c>
      <c r="G12" s="295"/>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80">
        <f>IF(UPPER(H8)="DA",0,IF(ISBLANK(H10),H12,H12-H11))</f>
        <v>0</v>
      </c>
      <c r="H14" s="281"/>
    </row>
    <row r="15" spans="1:8" ht="15.75" thickBot="1" x14ac:dyDescent="0.3">
      <c r="B15" s="65"/>
      <c r="C15" s="49" t="s">
        <v>47</v>
      </c>
      <c r="D15" s="5"/>
      <c r="E15" s="70"/>
      <c r="F15" s="211" t="s">
        <v>131</v>
      </c>
      <c r="G15" s="280">
        <f>IF(UPPER(H8)="DA",0,ROUND(H25*0.0656,2))</f>
        <v>0</v>
      </c>
      <c r="H15" s="304"/>
    </row>
    <row r="16" spans="1:8" ht="15.75" thickBot="1" x14ac:dyDescent="0.3">
      <c r="B16" s="65"/>
      <c r="C16" s="65"/>
      <c r="D16" s="71"/>
      <c r="E16" s="70"/>
      <c r="F16" s="51" t="s">
        <v>132</v>
      </c>
      <c r="G16" s="280">
        <f>IF(UPPER(H8)="DA",0,ROUND((H25*H9)/100,2))</f>
        <v>0</v>
      </c>
      <c r="H16" s="304"/>
    </row>
    <row r="17" spans="1:8" ht="15.75" thickBot="1" x14ac:dyDescent="0.3">
      <c r="A17" s="49" t="s">
        <v>48</v>
      </c>
      <c r="B17" s="12"/>
      <c r="C17" s="49" t="s">
        <v>49</v>
      </c>
      <c r="D17" s="17"/>
      <c r="E17" s="70"/>
      <c r="F17" s="51" t="s">
        <v>133</v>
      </c>
      <c r="G17" s="280">
        <f>IF(UPPER(H8)="DA",0,ROUND(H25*0.001,2))</f>
        <v>0</v>
      </c>
      <c r="H17" s="304"/>
    </row>
    <row r="18" spans="1:8" ht="15.75" thickBot="1" x14ac:dyDescent="0.3">
      <c r="B18" s="200"/>
      <c r="C18" s="201" t="s">
        <v>50</v>
      </c>
      <c r="D18" s="202"/>
      <c r="E18" s="70"/>
      <c r="F18" s="51" t="s">
        <v>134</v>
      </c>
      <c r="G18" s="280">
        <f>IF(UPPER(H8)="DA",0,ROUND(H25*0.0053,2))</f>
        <v>0</v>
      </c>
      <c r="H18" s="304"/>
    </row>
    <row r="19" spans="1:8" ht="15.75" thickBot="1" x14ac:dyDescent="0.3">
      <c r="B19" s="203"/>
      <c r="C19" s="201" t="s">
        <v>51</v>
      </c>
      <c r="D19" s="204"/>
      <c r="E19" s="50"/>
      <c r="F19" s="234" t="s">
        <v>169</v>
      </c>
      <c r="G19" s="318">
        <f>IF(UPPER(H8)="DA",0,ROUND(H25*0.01,2))</f>
        <v>0</v>
      </c>
      <c r="H19" s="319"/>
    </row>
    <row r="20" spans="1:8" ht="15.75" thickBot="1" x14ac:dyDescent="0.3">
      <c r="B20" s="65"/>
      <c r="C20" s="65"/>
      <c r="D20" s="72"/>
      <c r="E20" s="55"/>
      <c r="F20" s="56"/>
      <c r="G20" s="49" t="s">
        <v>52</v>
      </c>
      <c r="H20" s="20">
        <f>IF(D19=0,0,ROUND(D18/D19,2))</f>
        <v>0</v>
      </c>
    </row>
    <row r="21" spans="1:8" ht="15.75" thickBot="1" x14ac:dyDescent="0.3">
      <c r="B21" s="311" t="s">
        <v>143</v>
      </c>
      <c r="C21" s="312"/>
      <c r="D21" s="189"/>
      <c r="E21" s="198"/>
      <c r="F21" s="200"/>
      <c r="G21" s="201" t="s">
        <v>119</v>
      </c>
      <c r="H21" s="205">
        <f>ROUND(H20*D15*D14/100,2)</f>
        <v>0</v>
      </c>
    </row>
    <row r="22" spans="1:8" ht="15.75" thickBot="1" x14ac:dyDescent="0.3">
      <c r="B22" s="312"/>
      <c r="C22" s="312"/>
      <c r="F22" s="317" t="s">
        <v>162</v>
      </c>
      <c r="G22" s="315"/>
      <c r="H22" s="199">
        <f>ROUND(+MIN(H21*D12,D21*D12,D27*D12),2)</f>
        <v>0</v>
      </c>
    </row>
    <row r="23" spans="1:8" ht="15.75" thickBot="1" x14ac:dyDescent="0.3">
      <c r="B23" s="190"/>
      <c r="C23" s="191" t="s">
        <v>159</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313" t="s">
        <v>158</v>
      </c>
      <c r="B26" s="314"/>
      <c r="C26" s="315"/>
      <c r="D26" s="227">
        <f>ROUND(D27*D12,2)</f>
        <v>0</v>
      </c>
      <c r="F26" s="56"/>
      <c r="G26" s="49"/>
      <c r="H26" s="226"/>
    </row>
    <row r="27" spans="1:8" ht="17.45" customHeight="1" thickBot="1" x14ac:dyDescent="0.3">
      <c r="A27" s="313" t="s">
        <v>161</v>
      </c>
      <c r="B27" s="313"/>
      <c r="C27" s="316"/>
      <c r="D27" s="228">
        <f>IF(H3=0,0,ROUND((šifrant!A26/H3),6))</f>
        <v>0</v>
      </c>
      <c r="F27" s="56"/>
      <c r="G27" s="49"/>
      <c r="H27" s="226"/>
    </row>
    <row r="28" spans="1:8" ht="17.45"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59" t="s">
        <v>121</v>
      </c>
      <c r="B30" s="260"/>
      <c r="C30" s="260"/>
      <c r="D30" s="260"/>
      <c r="E30" s="56"/>
      <c r="G30" s="49" t="s">
        <v>93</v>
      </c>
      <c r="H30" s="15"/>
    </row>
    <row r="31" spans="1:8" ht="15.75" thickBot="1" x14ac:dyDescent="0.3">
      <c r="A31" s="261" t="s">
        <v>122</v>
      </c>
      <c r="B31" s="262"/>
      <c r="C31" s="262"/>
      <c r="D31" s="263">
        <f>H21</f>
        <v>0</v>
      </c>
      <c r="F31" s="74"/>
      <c r="G31" s="73" t="s">
        <v>54</v>
      </c>
      <c r="H31" s="22">
        <f>H29+H30</f>
        <v>0</v>
      </c>
    </row>
    <row r="32" spans="1:8" ht="12" customHeight="1" x14ac:dyDescent="0.25">
      <c r="A32" s="262"/>
      <c r="B32" s="262"/>
      <c r="C32" s="262"/>
      <c r="D32" s="264"/>
      <c r="F32" s="74"/>
      <c r="G32" s="73"/>
      <c r="H32" s="197"/>
    </row>
    <row r="33" spans="1:9" ht="13.9" customHeight="1" x14ac:dyDescent="0.2">
      <c r="A33" s="305" t="s">
        <v>125</v>
      </c>
      <c r="B33" s="305"/>
      <c r="C33" s="305"/>
      <c r="D33" s="306">
        <f>ROUND(D21,2)</f>
        <v>0</v>
      </c>
      <c r="E33" s="50"/>
    </row>
    <row r="34" spans="1:9" ht="12.6" customHeight="1" x14ac:dyDescent="0.2">
      <c r="A34" s="305"/>
      <c r="B34" s="305"/>
      <c r="C34" s="305"/>
      <c r="D34" s="307"/>
      <c r="E34" s="50"/>
      <c r="F34" s="308" t="s">
        <v>129</v>
      </c>
      <c r="G34" s="309"/>
      <c r="H34" s="310"/>
    </row>
    <row r="35" spans="1:9" ht="15" customHeight="1" x14ac:dyDescent="0.2">
      <c r="A35" s="266" t="s">
        <v>160</v>
      </c>
      <c r="B35" s="267"/>
      <c r="C35" s="267"/>
      <c r="D35" s="268">
        <f xml:space="preserve"> ROUND(D24,2)</f>
        <v>0</v>
      </c>
      <c r="E35" s="50"/>
      <c r="F35" s="257" t="s">
        <v>124</v>
      </c>
      <c r="G35" s="258"/>
      <c r="H35" s="257" t="s">
        <v>128</v>
      </c>
    </row>
    <row r="36" spans="1:9" ht="20.25" customHeight="1" x14ac:dyDescent="0.2">
      <c r="A36" s="267"/>
      <c r="B36" s="267"/>
      <c r="C36" s="267"/>
      <c r="D36" s="269"/>
      <c r="F36" s="265"/>
      <c r="G36" s="265"/>
      <c r="H36" s="258"/>
    </row>
    <row r="37" spans="1:9" ht="24.75" customHeight="1" x14ac:dyDescent="0.2">
      <c r="A37" s="276" t="s">
        <v>166</v>
      </c>
      <c r="B37" s="277"/>
      <c r="C37" s="277"/>
      <c r="D37" s="230">
        <f xml:space="preserve"> ROUND(D27,2)</f>
        <v>0</v>
      </c>
      <c r="F37" s="278" t="s">
        <v>123</v>
      </c>
      <c r="G37" s="279"/>
      <c r="H37" s="221" t="s">
        <v>127</v>
      </c>
    </row>
    <row r="38" spans="1:9" ht="16.899999999999999" customHeight="1" x14ac:dyDescent="0.2">
      <c r="A38" s="209"/>
      <c r="B38" s="210"/>
      <c r="C38" s="207"/>
      <c r="F38" s="254" t="s">
        <v>154</v>
      </c>
      <c r="G38" s="254"/>
      <c r="H38" s="254" t="s">
        <v>156</v>
      </c>
    </row>
    <row r="39" spans="1:9" ht="7.9" customHeight="1" x14ac:dyDescent="0.2">
      <c r="A39" s="270" t="s">
        <v>126</v>
      </c>
      <c r="B39" s="255"/>
      <c r="E39" s="207"/>
      <c r="F39" s="254"/>
      <c r="G39" s="254"/>
      <c r="H39" s="254"/>
      <c r="I39" s="208"/>
    </row>
    <row r="40" spans="1:9" ht="28.15" customHeight="1" thickBot="1" x14ac:dyDescent="0.25">
      <c r="A40" s="271"/>
      <c r="B40" s="256"/>
      <c r="C40" s="272" t="s">
        <v>142</v>
      </c>
      <c r="D40" s="219"/>
      <c r="E40" s="219"/>
      <c r="F40" s="274" t="s">
        <v>163</v>
      </c>
      <c r="G40" s="275"/>
      <c r="H40" s="231" t="s">
        <v>156</v>
      </c>
    </row>
    <row r="41" spans="1:9" ht="71.45" customHeight="1" x14ac:dyDescent="0.2">
      <c r="A41" s="271"/>
      <c r="B41" s="256"/>
      <c r="C41" s="273"/>
      <c r="D41" s="245" t="s">
        <v>165</v>
      </c>
      <c r="E41" s="246"/>
      <c r="F41" s="246"/>
      <c r="G41" s="246"/>
      <c r="H41" s="247"/>
    </row>
    <row r="42" spans="1:9" x14ac:dyDescent="0.2">
      <c r="B42" s="61"/>
      <c r="D42" s="248"/>
      <c r="E42" s="249"/>
      <c r="F42" s="249"/>
      <c r="G42" s="249"/>
      <c r="H42" s="250"/>
    </row>
    <row r="43" spans="1:9" x14ac:dyDescent="0.2">
      <c r="A43" s="75" t="s">
        <v>63</v>
      </c>
      <c r="B43" s="14"/>
      <c r="D43" s="248"/>
      <c r="E43" s="249"/>
      <c r="F43" s="249"/>
      <c r="G43" s="249"/>
      <c r="H43" s="250"/>
    </row>
    <row r="44" spans="1:9" ht="78.75" customHeight="1" thickBot="1" x14ac:dyDescent="0.25">
      <c r="D44" s="251"/>
      <c r="E44" s="252"/>
      <c r="F44" s="252"/>
      <c r="G44" s="252"/>
      <c r="H44" s="253"/>
    </row>
  </sheetData>
  <sheetProtection algorithmName="SHA-512" hashValue="srS95aUz/TQx8akVP22NzHtb7mR7Jg+vWrCz6fF/oBXFBP57ne77r7Uykh+i8mRBozyTyaCqsrol8hEV7e1rCw==" saltValue="4ymlGcvAWEvNrWcjIRZxIQ==" spinCount="100000" sheet="1" selectLockedCells="1"/>
  <mergeCells count="42">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G19:H19"/>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9D97525E-8607-4B6E-AFB4-5FCCFD573A49}">
      <formula1>"30,50"</formula1>
    </dataValidation>
    <dataValidation type="list" allowBlank="1" showInputMessage="1" showErrorMessage="1" sqref="C11" xr:uid="{297004B2-803D-4BD3-9486-394C57AC9B83}">
      <formula1>"A,B"</formula1>
    </dataValidation>
    <dataValidation type="list" showInputMessage="1" showErrorMessage="1" sqref="H7:H8" xr:uid="{751F4674-7AA0-4D04-BE55-9996DE5EB20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1CBE2AB-DD83-4115-A6D5-1EAA345FE0D0}">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82"/>
      <c r="F1" s="283"/>
      <c r="G1" s="284"/>
    </row>
    <row r="2" spans="1:8" s="54" customFormat="1" ht="15" x14ac:dyDescent="0.25">
      <c r="A2" s="54" t="s">
        <v>141</v>
      </c>
      <c r="C2" s="55"/>
      <c r="D2" s="55"/>
      <c r="E2" s="52"/>
      <c r="F2" s="53"/>
      <c r="G2" s="53"/>
    </row>
    <row r="3" spans="1:8" ht="15" x14ac:dyDescent="0.25">
      <c r="B3" s="49" t="s">
        <v>145</v>
      </c>
      <c r="C3" s="12"/>
      <c r="D3" s="217" t="s">
        <v>6</v>
      </c>
      <c r="E3" s="55"/>
      <c r="F3" s="302" t="s">
        <v>148</v>
      </c>
      <c r="G3" s="303"/>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98" t="s">
        <v>135</v>
      </c>
      <c r="G7" s="299"/>
      <c r="H7" s="151"/>
    </row>
    <row r="8" spans="1:8" ht="15.75" thickBot="1" x14ac:dyDescent="0.3">
      <c r="B8" s="287" t="s">
        <v>3</v>
      </c>
      <c r="C8" s="288"/>
      <c r="D8" s="62"/>
      <c r="F8" s="298" t="s">
        <v>136</v>
      </c>
      <c r="G8" s="299"/>
      <c r="H8" s="151"/>
    </row>
    <row r="9" spans="1:8" s="63" customFormat="1" ht="31.5" customHeight="1" thickBot="1" x14ac:dyDescent="0.3">
      <c r="B9" s="64" t="s">
        <v>1</v>
      </c>
      <c r="C9" s="64" t="s">
        <v>2</v>
      </c>
      <c r="D9" s="285" t="s">
        <v>0</v>
      </c>
      <c r="E9" s="286"/>
      <c r="F9" s="294" t="s">
        <v>137</v>
      </c>
      <c r="G9" s="295"/>
      <c r="H9" s="95">
        <v>0.06</v>
      </c>
    </row>
    <row r="10" spans="1:8" s="65" customFormat="1" ht="27" customHeight="1" thickBot="1" x14ac:dyDescent="0.3">
      <c r="B10" s="29"/>
      <c r="C10" s="29"/>
      <c r="D10" s="289"/>
      <c r="E10" s="290"/>
      <c r="F10" s="296" t="s">
        <v>138</v>
      </c>
      <c r="G10" s="297"/>
      <c r="H10" s="184"/>
    </row>
    <row r="11" spans="1:8" ht="15.75" thickBot="1" x14ac:dyDescent="0.3">
      <c r="B11" s="66" t="s">
        <v>69</v>
      </c>
      <c r="C11" s="214"/>
      <c r="D11" s="291" t="s">
        <v>144</v>
      </c>
      <c r="E11" s="292"/>
      <c r="F11" s="293" t="s">
        <v>139</v>
      </c>
      <c r="G11" s="293"/>
      <c r="H11" s="186">
        <f>ROUND(H25*(H10/100)*0.0885,2)</f>
        <v>0</v>
      </c>
    </row>
    <row r="12" spans="1:8" ht="15.75" thickBot="1" x14ac:dyDescent="0.3">
      <c r="B12" s="67"/>
      <c r="C12" s="68"/>
      <c r="D12" s="300">
        <f>IF(C4=0,0,ROUND(D10/C4*C3,2))</f>
        <v>0</v>
      </c>
      <c r="E12" s="301"/>
      <c r="F12" s="294" t="s">
        <v>140</v>
      </c>
      <c r="G12" s="295"/>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80">
        <f>IF(UPPER(H8)="DA",0,IF(ISBLANK(H10),H12,H12-H11))</f>
        <v>0</v>
      </c>
      <c r="H14" s="281"/>
    </row>
    <row r="15" spans="1:8" ht="15.75" thickBot="1" x14ac:dyDescent="0.3">
      <c r="B15" s="65"/>
      <c r="C15" s="49" t="s">
        <v>47</v>
      </c>
      <c r="D15" s="5"/>
      <c r="E15" s="70"/>
      <c r="F15" s="211" t="s">
        <v>131</v>
      </c>
      <c r="G15" s="280">
        <f>IF(UPPER(H8)="DA",0,ROUND(H25*0.0656,2))</f>
        <v>0</v>
      </c>
      <c r="H15" s="304"/>
    </row>
    <row r="16" spans="1:8" ht="15.75" thickBot="1" x14ac:dyDescent="0.3">
      <c r="B16" s="65"/>
      <c r="C16" s="65"/>
      <c r="D16" s="71"/>
      <c r="E16" s="70"/>
      <c r="F16" s="51" t="s">
        <v>132</v>
      </c>
      <c r="G16" s="280">
        <f>IF(UPPER(H8)="DA",0,ROUND((H25*H9)/100,2))</f>
        <v>0</v>
      </c>
      <c r="H16" s="304"/>
    </row>
    <row r="17" spans="1:8" ht="15.75" thickBot="1" x14ac:dyDescent="0.3">
      <c r="A17" s="49" t="s">
        <v>48</v>
      </c>
      <c r="B17" s="12"/>
      <c r="C17" s="49" t="s">
        <v>49</v>
      </c>
      <c r="D17" s="17"/>
      <c r="E17" s="70"/>
      <c r="F17" s="51" t="s">
        <v>133</v>
      </c>
      <c r="G17" s="280">
        <f>IF(UPPER(H8)="DA",0,ROUND(H25*0.001,2))</f>
        <v>0</v>
      </c>
      <c r="H17" s="304"/>
    </row>
    <row r="18" spans="1:8" ht="15.75" thickBot="1" x14ac:dyDescent="0.3">
      <c r="B18" s="200"/>
      <c r="C18" s="201" t="s">
        <v>50</v>
      </c>
      <c r="D18" s="202"/>
      <c r="E18" s="70"/>
      <c r="F18" s="51" t="s">
        <v>134</v>
      </c>
      <c r="G18" s="280">
        <f>IF(UPPER(H8)="DA",0,ROUND(H25*0.0053,2))</f>
        <v>0</v>
      </c>
      <c r="H18" s="304"/>
    </row>
    <row r="19" spans="1:8" ht="15.75" thickBot="1" x14ac:dyDescent="0.3">
      <c r="B19" s="203"/>
      <c r="C19" s="201" t="s">
        <v>51</v>
      </c>
      <c r="D19" s="204"/>
      <c r="E19" s="50"/>
      <c r="F19" s="234" t="s">
        <v>169</v>
      </c>
      <c r="G19" s="318">
        <f>IF(UPPER(H8)="DA",0,ROUND(H25*0.01,2))</f>
        <v>0</v>
      </c>
      <c r="H19" s="319"/>
    </row>
    <row r="20" spans="1:8" ht="15.75" thickBot="1" x14ac:dyDescent="0.3">
      <c r="B20" s="65"/>
      <c r="C20" s="65"/>
      <c r="D20" s="72"/>
      <c r="E20" s="55"/>
      <c r="F20" s="56"/>
      <c r="G20" s="49" t="s">
        <v>52</v>
      </c>
      <c r="H20" s="20">
        <f>IF(D19=0,0,ROUND(D18/D19,2))</f>
        <v>0</v>
      </c>
    </row>
    <row r="21" spans="1:8" ht="15.75" thickBot="1" x14ac:dyDescent="0.3">
      <c r="B21" s="311" t="s">
        <v>143</v>
      </c>
      <c r="C21" s="312"/>
      <c r="D21" s="189"/>
      <c r="E21" s="198"/>
      <c r="F21" s="200"/>
      <c r="G21" s="201" t="s">
        <v>119</v>
      </c>
      <c r="H21" s="205">
        <f>ROUND(H20*D15*D14/100,2)</f>
        <v>0</v>
      </c>
    </row>
    <row r="22" spans="1:8" ht="15.75" thickBot="1" x14ac:dyDescent="0.3">
      <c r="B22" s="312"/>
      <c r="C22" s="312"/>
      <c r="F22" s="317" t="s">
        <v>162</v>
      </c>
      <c r="G22" s="315"/>
      <c r="H22" s="199">
        <f>ROUND(+MIN(H21*D12,D21*D12,D27*D12),2)</f>
        <v>0</v>
      </c>
    </row>
    <row r="23" spans="1:8" ht="15.75" thickBot="1" x14ac:dyDescent="0.3">
      <c r="B23" s="190"/>
      <c r="C23" s="191" t="s">
        <v>159</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313" t="s">
        <v>158</v>
      </c>
      <c r="B26" s="314"/>
      <c r="C26" s="315"/>
      <c r="D26" s="227">
        <f>ROUND(D27*D12,2)</f>
        <v>0</v>
      </c>
      <c r="F26" s="56"/>
      <c r="G26" s="49"/>
      <c r="H26" s="226"/>
    </row>
    <row r="27" spans="1:8" ht="17.45" customHeight="1" thickBot="1" x14ac:dyDescent="0.3">
      <c r="A27" s="313" t="s">
        <v>161</v>
      </c>
      <c r="B27" s="313"/>
      <c r="C27" s="316"/>
      <c r="D27" s="228">
        <f>IF(H3=0,0,ROUND((šifrant!A26/H3),6))</f>
        <v>0</v>
      </c>
      <c r="F27" s="56"/>
      <c r="G27" s="49"/>
      <c r="H27" s="226"/>
    </row>
    <row r="28" spans="1:8" ht="17.45"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59" t="s">
        <v>121</v>
      </c>
      <c r="B30" s="260"/>
      <c r="C30" s="260"/>
      <c r="D30" s="260"/>
      <c r="E30" s="56"/>
      <c r="G30" s="49" t="s">
        <v>93</v>
      </c>
      <c r="H30" s="15"/>
    </row>
    <row r="31" spans="1:8" ht="15.75" thickBot="1" x14ac:dyDescent="0.3">
      <c r="A31" s="261" t="s">
        <v>122</v>
      </c>
      <c r="B31" s="262"/>
      <c r="C31" s="262"/>
      <c r="D31" s="263">
        <f>H21</f>
        <v>0</v>
      </c>
      <c r="F31" s="74"/>
      <c r="G31" s="73" t="s">
        <v>54</v>
      </c>
      <c r="H31" s="22">
        <f>H29+H30</f>
        <v>0</v>
      </c>
    </row>
    <row r="32" spans="1:8" ht="12" customHeight="1" x14ac:dyDescent="0.25">
      <c r="A32" s="262"/>
      <c r="B32" s="262"/>
      <c r="C32" s="262"/>
      <c r="D32" s="264"/>
      <c r="F32" s="74"/>
      <c r="G32" s="73"/>
      <c r="H32" s="197"/>
    </row>
    <row r="33" spans="1:9" ht="13.9" customHeight="1" x14ac:dyDescent="0.2">
      <c r="A33" s="305" t="s">
        <v>125</v>
      </c>
      <c r="B33" s="305"/>
      <c r="C33" s="305"/>
      <c r="D33" s="306">
        <f>ROUND(D21,2)</f>
        <v>0</v>
      </c>
      <c r="E33" s="50"/>
    </row>
    <row r="34" spans="1:9" ht="12.6" customHeight="1" x14ac:dyDescent="0.2">
      <c r="A34" s="305"/>
      <c r="B34" s="305"/>
      <c r="C34" s="305"/>
      <c r="D34" s="307"/>
      <c r="E34" s="50"/>
      <c r="F34" s="308" t="s">
        <v>129</v>
      </c>
      <c r="G34" s="309"/>
      <c r="H34" s="310"/>
    </row>
    <row r="35" spans="1:9" ht="15" customHeight="1" x14ac:dyDescent="0.2">
      <c r="A35" s="266" t="s">
        <v>160</v>
      </c>
      <c r="B35" s="267"/>
      <c r="C35" s="267"/>
      <c r="D35" s="268">
        <f xml:space="preserve"> ROUND(D24,2)</f>
        <v>0</v>
      </c>
      <c r="E35" s="50"/>
      <c r="F35" s="257" t="s">
        <v>124</v>
      </c>
      <c r="G35" s="258"/>
      <c r="H35" s="257" t="s">
        <v>128</v>
      </c>
    </row>
    <row r="36" spans="1:9" ht="20.25" customHeight="1" x14ac:dyDescent="0.2">
      <c r="A36" s="267"/>
      <c r="B36" s="267"/>
      <c r="C36" s="267"/>
      <c r="D36" s="269"/>
      <c r="F36" s="265"/>
      <c r="G36" s="265"/>
      <c r="H36" s="258"/>
    </row>
    <row r="37" spans="1:9" ht="24.75" customHeight="1" x14ac:dyDescent="0.2">
      <c r="A37" s="276" t="s">
        <v>166</v>
      </c>
      <c r="B37" s="277"/>
      <c r="C37" s="277"/>
      <c r="D37" s="230">
        <f xml:space="preserve"> ROUND(D27,2)</f>
        <v>0</v>
      </c>
      <c r="F37" s="278" t="s">
        <v>123</v>
      </c>
      <c r="G37" s="279"/>
      <c r="H37" s="221" t="s">
        <v>127</v>
      </c>
    </row>
    <row r="38" spans="1:9" ht="16.899999999999999" customHeight="1" x14ac:dyDescent="0.2">
      <c r="A38" s="209"/>
      <c r="B38" s="210"/>
      <c r="C38" s="207"/>
      <c r="F38" s="254" t="s">
        <v>154</v>
      </c>
      <c r="G38" s="254"/>
      <c r="H38" s="254" t="s">
        <v>156</v>
      </c>
    </row>
    <row r="39" spans="1:9" ht="7.9" customHeight="1" x14ac:dyDescent="0.2">
      <c r="A39" s="270" t="s">
        <v>126</v>
      </c>
      <c r="B39" s="255"/>
      <c r="E39" s="207"/>
      <c r="F39" s="254"/>
      <c r="G39" s="254"/>
      <c r="H39" s="254"/>
      <c r="I39" s="208"/>
    </row>
    <row r="40" spans="1:9" ht="28.15" customHeight="1" thickBot="1" x14ac:dyDescent="0.25">
      <c r="A40" s="271"/>
      <c r="B40" s="256"/>
      <c r="C40" s="272" t="s">
        <v>142</v>
      </c>
      <c r="D40" s="219"/>
      <c r="E40" s="219"/>
      <c r="F40" s="274" t="s">
        <v>163</v>
      </c>
      <c r="G40" s="275"/>
      <c r="H40" s="231" t="s">
        <v>156</v>
      </c>
    </row>
    <row r="41" spans="1:9" ht="71.45" customHeight="1" x14ac:dyDescent="0.2">
      <c r="A41" s="271"/>
      <c r="B41" s="256"/>
      <c r="C41" s="273"/>
      <c r="D41" s="245" t="s">
        <v>165</v>
      </c>
      <c r="E41" s="246"/>
      <c r="F41" s="246"/>
      <c r="G41" s="246"/>
      <c r="H41" s="247"/>
    </row>
    <row r="42" spans="1:9" x14ac:dyDescent="0.2">
      <c r="B42" s="61"/>
      <c r="D42" s="248"/>
      <c r="E42" s="249"/>
      <c r="F42" s="249"/>
      <c r="G42" s="249"/>
      <c r="H42" s="250"/>
    </row>
    <row r="43" spans="1:9" x14ac:dyDescent="0.2">
      <c r="A43" s="75" t="s">
        <v>63</v>
      </c>
      <c r="B43" s="14"/>
      <c r="D43" s="248"/>
      <c r="E43" s="249"/>
      <c r="F43" s="249"/>
      <c r="G43" s="249"/>
      <c r="H43" s="250"/>
    </row>
    <row r="44" spans="1:9" ht="78.75" customHeight="1" thickBot="1" x14ac:dyDescent="0.25">
      <c r="D44" s="251"/>
      <c r="E44" s="252"/>
      <c r="F44" s="252"/>
      <c r="G44" s="252"/>
      <c r="H44" s="253"/>
    </row>
  </sheetData>
  <sheetProtection algorithmName="SHA-512" hashValue="CftijjZqwf+vbccfsdCcVxxDuFRUujXZDCMnedd6thzX16uUKRLkxxLElxQZz8vJcEFa/L88TaDl0sA328gB/w==" saltValue="3zOQAFyhgmBPibLV02pvxw==" spinCount="100000" sheet="1" selectLockedCells="1"/>
  <mergeCells count="42">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G19:H19"/>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581F415F-6626-43C5-B145-4D36A5A9EB3B}">
      <formula1>"30,50"</formula1>
    </dataValidation>
    <dataValidation type="list" allowBlank="1" showInputMessage="1" showErrorMessage="1" sqref="C11" xr:uid="{E0D149B8-1AE3-4EA7-AE7E-4438B059C6E9}">
      <formula1>"A,B"</formula1>
    </dataValidation>
    <dataValidation type="list" showInputMessage="1" showErrorMessage="1" sqref="H7:H8" xr:uid="{2F6B5CAD-EDD6-49EE-9FA4-06D15449248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FF232AD-E11E-418B-830B-9B3BF12DD439}">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82"/>
      <c r="F1" s="283"/>
      <c r="G1" s="284"/>
    </row>
    <row r="2" spans="1:8" s="54" customFormat="1" ht="15" x14ac:dyDescent="0.25">
      <c r="A2" s="54" t="s">
        <v>141</v>
      </c>
      <c r="C2" s="55"/>
      <c r="D2" s="55"/>
      <c r="E2" s="52"/>
      <c r="F2" s="53"/>
      <c r="G2" s="53"/>
    </row>
    <row r="3" spans="1:8" ht="15" x14ac:dyDescent="0.25">
      <c r="B3" s="49" t="s">
        <v>145</v>
      </c>
      <c r="C3" s="12"/>
      <c r="D3" s="217" t="s">
        <v>6</v>
      </c>
      <c r="E3" s="55"/>
      <c r="F3" s="302" t="s">
        <v>148</v>
      </c>
      <c r="G3" s="303"/>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98" t="s">
        <v>135</v>
      </c>
      <c r="G7" s="299"/>
      <c r="H7" s="151"/>
    </row>
    <row r="8" spans="1:8" ht="15.75" thickBot="1" x14ac:dyDescent="0.3">
      <c r="B8" s="287" t="s">
        <v>3</v>
      </c>
      <c r="C8" s="288"/>
      <c r="D8" s="62"/>
      <c r="F8" s="298" t="s">
        <v>136</v>
      </c>
      <c r="G8" s="299"/>
      <c r="H8" s="151"/>
    </row>
    <row r="9" spans="1:8" s="63" customFormat="1" ht="31.5" customHeight="1" thickBot="1" x14ac:dyDescent="0.3">
      <c r="B9" s="64" t="s">
        <v>1</v>
      </c>
      <c r="C9" s="64" t="s">
        <v>2</v>
      </c>
      <c r="D9" s="285" t="s">
        <v>0</v>
      </c>
      <c r="E9" s="286"/>
      <c r="F9" s="294" t="s">
        <v>137</v>
      </c>
      <c r="G9" s="295"/>
      <c r="H9" s="95">
        <v>0.06</v>
      </c>
    </row>
    <row r="10" spans="1:8" s="65" customFormat="1" ht="27" customHeight="1" thickBot="1" x14ac:dyDescent="0.3">
      <c r="B10" s="29"/>
      <c r="C10" s="29"/>
      <c r="D10" s="289"/>
      <c r="E10" s="290"/>
      <c r="F10" s="296" t="s">
        <v>138</v>
      </c>
      <c r="G10" s="297"/>
      <c r="H10" s="184"/>
    </row>
    <row r="11" spans="1:8" ht="15.75" thickBot="1" x14ac:dyDescent="0.3">
      <c r="B11" s="66" t="s">
        <v>69</v>
      </c>
      <c r="C11" s="214"/>
      <c r="D11" s="291" t="s">
        <v>144</v>
      </c>
      <c r="E11" s="292"/>
      <c r="F11" s="293" t="s">
        <v>139</v>
      </c>
      <c r="G11" s="293"/>
      <c r="H11" s="186">
        <f>ROUND(H25*(H10/100)*0.0885,2)</f>
        <v>0</v>
      </c>
    </row>
    <row r="12" spans="1:8" ht="15.75" thickBot="1" x14ac:dyDescent="0.3">
      <c r="B12" s="67"/>
      <c r="C12" s="68"/>
      <c r="D12" s="300">
        <f>IF(C4=0,0,ROUND(D10/C4*C3,2))</f>
        <v>0</v>
      </c>
      <c r="E12" s="301"/>
      <c r="F12" s="294" t="s">
        <v>140</v>
      </c>
      <c r="G12" s="295"/>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80">
        <f>IF(UPPER(H8)="DA",0,IF(ISBLANK(H10),H12,H12-H11))</f>
        <v>0</v>
      </c>
      <c r="H14" s="281"/>
    </row>
    <row r="15" spans="1:8" ht="15.75" thickBot="1" x14ac:dyDescent="0.3">
      <c r="B15" s="65"/>
      <c r="C15" s="49" t="s">
        <v>47</v>
      </c>
      <c r="D15" s="5"/>
      <c r="E15" s="70"/>
      <c r="F15" s="211" t="s">
        <v>131</v>
      </c>
      <c r="G15" s="280">
        <f>IF(UPPER(H8)="DA",0,ROUND(H25*0.0656,2))</f>
        <v>0</v>
      </c>
      <c r="H15" s="304"/>
    </row>
    <row r="16" spans="1:8" ht="15.75" thickBot="1" x14ac:dyDescent="0.3">
      <c r="B16" s="65"/>
      <c r="C16" s="65"/>
      <c r="D16" s="71"/>
      <c r="E16" s="70"/>
      <c r="F16" s="51" t="s">
        <v>132</v>
      </c>
      <c r="G16" s="280">
        <f>IF(UPPER(H8)="DA",0,ROUND((H25*H9)/100,2))</f>
        <v>0</v>
      </c>
      <c r="H16" s="304"/>
    </row>
    <row r="17" spans="1:8" ht="15.75" thickBot="1" x14ac:dyDescent="0.3">
      <c r="A17" s="49" t="s">
        <v>48</v>
      </c>
      <c r="B17" s="12"/>
      <c r="C17" s="49" t="s">
        <v>49</v>
      </c>
      <c r="D17" s="17"/>
      <c r="E17" s="70"/>
      <c r="F17" s="51" t="s">
        <v>133</v>
      </c>
      <c r="G17" s="280">
        <f>IF(UPPER(H8)="DA",0,ROUND(H25*0.001,2))</f>
        <v>0</v>
      </c>
      <c r="H17" s="304"/>
    </row>
    <row r="18" spans="1:8" ht="15.75" thickBot="1" x14ac:dyDescent="0.3">
      <c r="B18" s="200"/>
      <c r="C18" s="201" t="s">
        <v>50</v>
      </c>
      <c r="D18" s="202"/>
      <c r="E18" s="70"/>
      <c r="F18" s="51" t="s">
        <v>134</v>
      </c>
      <c r="G18" s="280">
        <f>IF(UPPER(H8)="DA",0,ROUND(H25*0.0053,2))</f>
        <v>0</v>
      </c>
      <c r="H18" s="304"/>
    </row>
    <row r="19" spans="1:8" ht="15.75" thickBot="1" x14ac:dyDescent="0.3">
      <c r="B19" s="203"/>
      <c r="C19" s="201" t="s">
        <v>51</v>
      </c>
      <c r="D19" s="204"/>
      <c r="E19" s="50"/>
      <c r="F19" s="234" t="s">
        <v>169</v>
      </c>
      <c r="G19" s="318">
        <f>IF(UPPER(H8)="DA",0,ROUND(H25*0.01,2))</f>
        <v>0</v>
      </c>
      <c r="H19" s="319"/>
    </row>
    <row r="20" spans="1:8" ht="15.75" thickBot="1" x14ac:dyDescent="0.3">
      <c r="B20" s="65"/>
      <c r="C20" s="65"/>
      <c r="D20" s="72"/>
      <c r="E20" s="55"/>
      <c r="F20" s="56"/>
      <c r="G20" s="49" t="s">
        <v>52</v>
      </c>
      <c r="H20" s="20">
        <f>IF(D19=0,0,ROUND(D18/D19,2))</f>
        <v>0</v>
      </c>
    </row>
    <row r="21" spans="1:8" ht="15.75" thickBot="1" x14ac:dyDescent="0.3">
      <c r="B21" s="311" t="s">
        <v>143</v>
      </c>
      <c r="C21" s="312"/>
      <c r="D21" s="189"/>
      <c r="E21" s="198"/>
      <c r="F21" s="200"/>
      <c r="G21" s="201" t="s">
        <v>119</v>
      </c>
      <c r="H21" s="205">
        <f>ROUND(H20*D15*D14/100,2)</f>
        <v>0</v>
      </c>
    </row>
    <row r="22" spans="1:8" ht="15.75" thickBot="1" x14ac:dyDescent="0.3">
      <c r="B22" s="312"/>
      <c r="C22" s="312"/>
      <c r="F22" s="317" t="s">
        <v>162</v>
      </c>
      <c r="G22" s="315"/>
      <c r="H22" s="199">
        <f>ROUND(+MIN(H21*D12,D21*D12,D27*D12),2)</f>
        <v>0</v>
      </c>
    </row>
    <row r="23" spans="1:8" ht="15.75" thickBot="1" x14ac:dyDescent="0.3">
      <c r="B23" s="190"/>
      <c r="C23" s="191" t="s">
        <v>159</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313" t="s">
        <v>158</v>
      </c>
      <c r="B26" s="314"/>
      <c r="C26" s="315"/>
      <c r="D26" s="227">
        <f>ROUND(D27*D12,2)</f>
        <v>0</v>
      </c>
      <c r="F26" s="56"/>
      <c r="G26" s="49"/>
      <c r="H26" s="226"/>
    </row>
    <row r="27" spans="1:8" ht="17.45" customHeight="1" thickBot="1" x14ac:dyDescent="0.3">
      <c r="A27" s="313" t="s">
        <v>161</v>
      </c>
      <c r="B27" s="313"/>
      <c r="C27" s="316"/>
      <c r="D27" s="228">
        <f>IF(H3=0,0,ROUND((šifrant!A26/H3),6))</f>
        <v>0</v>
      </c>
      <c r="F27" s="56"/>
      <c r="G27" s="49"/>
      <c r="H27" s="226"/>
    </row>
    <row r="28" spans="1:8" ht="17.45"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59" t="s">
        <v>121</v>
      </c>
      <c r="B30" s="260"/>
      <c r="C30" s="260"/>
      <c r="D30" s="260"/>
      <c r="E30" s="56"/>
      <c r="G30" s="49" t="s">
        <v>93</v>
      </c>
      <c r="H30" s="15"/>
    </row>
    <row r="31" spans="1:8" ht="15.75" thickBot="1" x14ac:dyDescent="0.3">
      <c r="A31" s="261" t="s">
        <v>122</v>
      </c>
      <c r="B31" s="262"/>
      <c r="C31" s="262"/>
      <c r="D31" s="263">
        <f>H21</f>
        <v>0</v>
      </c>
      <c r="F31" s="74"/>
      <c r="G31" s="73" t="s">
        <v>54</v>
      </c>
      <c r="H31" s="22">
        <f>H29+H30</f>
        <v>0</v>
      </c>
    </row>
    <row r="32" spans="1:8" ht="12" customHeight="1" x14ac:dyDescent="0.25">
      <c r="A32" s="262"/>
      <c r="B32" s="262"/>
      <c r="C32" s="262"/>
      <c r="D32" s="264"/>
      <c r="F32" s="74"/>
      <c r="G32" s="73"/>
      <c r="H32" s="197"/>
    </row>
    <row r="33" spans="1:9" ht="13.9" customHeight="1" x14ac:dyDescent="0.2">
      <c r="A33" s="305" t="s">
        <v>125</v>
      </c>
      <c r="B33" s="305"/>
      <c r="C33" s="305"/>
      <c r="D33" s="306">
        <f>ROUND(D21,2)</f>
        <v>0</v>
      </c>
      <c r="E33" s="50"/>
    </row>
    <row r="34" spans="1:9" ht="12.6" customHeight="1" x14ac:dyDescent="0.2">
      <c r="A34" s="305"/>
      <c r="B34" s="305"/>
      <c r="C34" s="305"/>
      <c r="D34" s="307"/>
      <c r="E34" s="50"/>
      <c r="F34" s="308" t="s">
        <v>129</v>
      </c>
      <c r="G34" s="309"/>
      <c r="H34" s="310"/>
    </row>
    <row r="35" spans="1:9" ht="15" customHeight="1" x14ac:dyDescent="0.2">
      <c r="A35" s="266" t="s">
        <v>160</v>
      </c>
      <c r="B35" s="267"/>
      <c r="C35" s="267"/>
      <c r="D35" s="268">
        <f xml:space="preserve"> ROUND(D24,2)</f>
        <v>0</v>
      </c>
      <c r="E35" s="50"/>
      <c r="F35" s="257" t="s">
        <v>124</v>
      </c>
      <c r="G35" s="258"/>
      <c r="H35" s="257" t="s">
        <v>128</v>
      </c>
    </row>
    <row r="36" spans="1:9" ht="20.25" customHeight="1" x14ac:dyDescent="0.2">
      <c r="A36" s="267"/>
      <c r="B36" s="267"/>
      <c r="C36" s="267"/>
      <c r="D36" s="269"/>
      <c r="F36" s="265"/>
      <c r="G36" s="265"/>
      <c r="H36" s="258"/>
    </row>
    <row r="37" spans="1:9" ht="24.75" customHeight="1" x14ac:dyDescent="0.2">
      <c r="A37" s="276" t="s">
        <v>166</v>
      </c>
      <c r="B37" s="277"/>
      <c r="C37" s="277"/>
      <c r="D37" s="230">
        <f xml:space="preserve"> ROUND(D27,2)</f>
        <v>0</v>
      </c>
      <c r="F37" s="278" t="s">
        <v>123</v>
      </c>
      <c r="G37" s="279"/>
      <c r="H37" s="221" t="s">
        <v>127</v>
      </c>
    </row>
    <row r="38" spans="1:9" ht="16.899999999999999" customHeight="1" x14ac:dyDescent="0.2">
      <c r="A38" s="209"/>
      <c r="B38" s="210"/>
      <c r="C38" s="207"/>
      <c r="F38" s="254" t="s">
        <v>154</v>
      </c>
      <c r="G38" s="254"/>
      <c r="H38" s="254" t="s">
        <v>156</v>
      </c>
    </row>
    <row r="39" spans="1:9" ht="7.9" customHeight="1" x14ac:dyDescent="0.2">
      <c r="A39" s="270" t="s">
        <v>126</v>
      </c>
      <c r="B39" s="255"/>
      <c r="E39" s="207"/>
      <c r="F39" s="254"/>
      <c r="G39" s="254"/>
      <c r="H39" s="254"/>
      <c r="I39" s="208"/>
    </row>
    <row r="40" spans="1:9" ht="28.15" customHeight="1" thickBot="1" x14ac:dyDescent="0.25">
      <c r="A40" s="271"/>
      <c r="B40" s="256"/>
      <c r="C40" s="272" t="s">
        <v>142</v>
      </c>
      <c r="D40" s="219"/>
      <c r="E40" s="219"/>
      <c r="F40" s="274" t="s">
        <v>163</v>
      </c>
      <c r="G40" s="275"/>
      <c r="H40" s="231" t="s">
        <v>156</v>
      </c>
    </row>
    <row r="41" spans="1:9" ht="71.45" customHeight="1" x14ac:dyDescent="0.2">
      <c r="A41" s="271"/>
      <c r="B41" s="256"/>
      <c r="C41" s="273"/>
      <c r="D41" s="245" t="s">
        <v>165</v>
      </c>
      <c r="E41" s="246"/>
      <c r="F41" s="246"/>
      <c r="G41" s="246"/>
      <c r="H41" s="247"/>
    </row>
    <row r="42" spans="1:9" x14ac:dyDescent="0.2">
      <c r="B42" s="61"/>
      <c r="D42" s="248"/>
      <c r="E42" s="249"/>
      <c r="F42" s="249"/>
      <c r="G42" s="249"/>
      <c r="H42" s="250"/>
    </row>
    <row r="43" spans="1:9" x14ac:dyDescent="0.2">
      <c r="A43" s="75" t="s">
        <v>63</v>
      </c>
      <c r="B43" s="14"/>
      <c r="D43" s="248"/>
      <c r="E43" s="249"/>
      <c r="F43" s="249"/>
      <c r="G43" s="249"/>
      <c r="H43" s="250"/>
    </row>
    <row r="44" spans="1:9" ht="78.75" customHeight="1" thickBot="1" x14ac:dyDescent="0.25">
      <c r="D44" s="251"/>
      <c r="E44" s="252"/>
      <c r="F44" s="252"/>
      <c r="G44" s="252"/>
      <c r="H44" s="253"/>
    </row>
  </sheetData>
  <sheetProtection algorithmName="SHA-512" hashValue="wqFwWwjYQZIeGI4YjzuY55Aspcxi2BXZHGgzFDCyzyG0IXWyzXti80lsDZ3u6j37xsdkvX2vyFNRFXxgUKlRKw==" saltValue="MtG1U3Nk9itd0EYYRON/zg==" spinCount="100000" sheet="1" selectLockedCells="1"/>
  <mergeCells count="42">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G19:H19"/>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0CDF09E1-E65D-4149-9603-436DC000CF09}">
      <formula1>"30,50"</formula1>
    </dataValidation>
    <dataValidation type="list" allowBlank="1" showInputMessage="1" showErrorMessage="1" sqref="C11" xr:uid="{70440EAF-22EA-41F3-8300-62947DBED5BF}">
      <formula1>"A,B"</formula1>
    </dataValidation>
    <dataValidation type="list" showInputMessage="1" showErrorMessage="1" sqref="H7:H8" xr:uid="{F517A5E4-7F57-4FBA-A39B-5D7989F5596D}">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4209274-C361-4062-AEE9-EEEFA23A991B}">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Martina Copot</cp:lastModifiedBy>
  <cp:lastPrinted>2024-02-02T08:17:31Z</cp:lastPrinted>
  <dcterms:created xsi:type="dcterms:W3CDTF">2004-10-25T09:54:36Z</dcterms:created>
  <dcterms:modified xsi:type="dcterms:W3CDTF">2025-08-24T22:41:09Z</dcterms:modified>
</cp:coreProperties>
</file>